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" yWindow="36" windowWidth="11352" windowHeight="8244" firstSheet="2" activeTab="2"/>
  </bookViews>
  <sheets>
    <sheet name="P. ACCIÓN A FEBRERO 2019" sheetId="1" r:id="rId1"/>
    <sheet name="P. ACCIÓN A FEBRERO 2019 (2)" sheetId="2" r:id="rId2"/>
    <sheet name="P. ACCIÓN A CONSOLIDADO" sheetId="4" r:id="rId3"/>
  </sheets>
  <externalReferences>
    <externalReference r:id="rId4"/>
    <externalReference r:id="rId5"/>
    <externalReference r:id="rId6"/>
  </externalReferences>
  <definedNames>
    <definedName name="_xlnm.Print_Titles" localSheetId="2">'P. ACCIÓN A CONSOLIDADO'!$C:$F,'P. ACCIÓN A CONSOLIDADO'!$1:$3</definedName>
    <definedName name="_xlnm.Print_Titles" localSheetId="0">'P. ACCIÓN A FEBRERO 2019'!$C:$F,'P. ACCIÓN A FEBRERO 2019'!$1:$3</definedName>
    <definedName name="_xlnm.Print_Titles" localSheetId="1">'P. ACCIÓN A FEBRERO 2019 (2)'!$C:$F,'P. ACCIÓN A FEBRERO 2019 (2)'!$1:$3</definedName>
  </definedNames>
  <calcPr calcId="144525"/>
</workbook>
</file>

<file path=xl/calcChain.xml><?xml version="1.0" encoding="utf-8"?>
<calcChain xmlns="http://schemas.openxmlformats.org/spreadsheetml/2006/main">
  <c r="AD198" i="4" l="1"/>
  <c r="AD197" i="4"/>
  <c r="AD196" i="4"/>
  <c r="AD195" i="4"/>
  <c r="AD194" i="4"/>
  <c r="AD193" i="4"/>
  <c r="G197" i="4"/>
  <c r="G196" i="4"/>
  <c r="G195" i="4"/>
  <c r="G194" i="4"/>
  <c r="G193" i="4"/>
  <c r="E197" i="4"/>
  <c r="E196" i="4"/>
  <c r="E195" i="4"/>
  <c r="E194" i="4"/>
  <c r="E193" i="4"/>
  <c r="AB198" i="4" l="1"/>
  <c r="AA198" i="4"/>
  <c r="Z198" i="4"/>
  <c r="Y198" i="4"/>
  <c r="X198" i="4"/>
  <c r="W198" i="4"/>
  <c r="V198" i="4"/>
  <c r="U198" i="4"/>
  <c r="T198" i="4"/>
  <c r="S198" i="4"/>
  <c r="R198" i="4"/>
  <c r="Q198" i="4"/>
  <c r="P198" i="4"/>
  <c r="O198" i="4"/>
  <c r="N198" i="4"/>
  <c r="M198" i="4"/>
  <c r="L198" i="4"/>
  <c r="K198" i="4"/>
  <c r="J198" i="4"/>
  <c r="I198" i="4"/>
  <c r="H198" i="4"/>
  <c r="G198" i="4"/>
  <c r="E198" i="4"/>
  <c r="AC197" i="4"/>
  <c r="AC196" i="4"/>
  <c r="AC195" i="4"/>
  <c r="AC194" i="4"/>
  <c r="AC193" i="4"/>
  <c r="AC198" i="4" l="1"/>
  <c r="DT147" i="4"/>
  <c r="DB147" i="4"/>
  <c r="CU147" i="4"/>
  <c r="CT147" i="4"/>
  <c r="CS147" i="4"/>
  <c r="CR147" i="4"/>
  <c r="CO147" i="4"/>
  <c r="CN147" i="4"/>
  <c r="CM147" i="4"/>
  <c r="CL147" i="4"/>
  <c r="CK147" i="4"/>
  <c r="CJ147" i="4"/>
  <c r="CI147" i="4"/>
  <c r="CH147" i="4"/>
  <c r="CG147" i="4"/>
  <c r="CF147" i="4"/>
  <c r="CE147" i="4"/>
  <c r="CD147" i="4"/>
  <c r="CB147" i="4"/>
  <c r="BX147" i="4"/>
  <c r="AY147" i="4"/>
  <c r="AX147" i="4"/>
  <c r="AW147" i="4"/>
  <c r="AV147" i="4"/>
  <c r="AS147" i="4"/>
  <c r="AR147" i="4"/>
  <c r="AQ147" i="4"/>
  <c r="AP147" i="4"/>
  <c r="AO147" i="4"/>
  <c r="AN147" i="4"/>
  <c r="AM147" i="4"/>
  <c r="AL147" i="4"/>
  <c r="AK147" i="4"/>
  <c r="AJ147" i="4"/>
  <c r="AI147" i="4"/>
  <c r="AH147" i="4"/>
  <c r="AF147" i="4"/>
  <c r="AB147" i="4"/>
  <c r="Z147" i="4"/>
  <c r="Y147" i="4"/>
  <c r="X147" i="4"/>
  <c r="W147" i="4"/>
  <c r="U147" i="4"/>
  <c r="T147" i="4"/>
  <c r="S147" i="4"/>
  <c r="R147" i="4"/>
  <c r="Q147" i="4"/>
  <c r="P147" i="4"/>
  <c r="O147" i="4"/>
  <c r="N147" i="4"/>
  <c r="M147" i="4"/>
  <c r="L147" i="4"/>
  <c r="K147" i="4"/>
  <c r="J147" i="4"/>
  <c r="I147" i="4"/>
  <c r="H147" i="4"/>
  <c r="CU146" i="4"/>
  <c r="CT146" i="4"/>
  <c r="CS146" i="4"/>
  <c r="CR146" i="4"/>
  <c r="CP146" i="4"/>
  <c r="CO146" i="4"/>
  <c r="CN146" i="4"/>
  <c r="CM146" i="4"/>
  <c r="CL146" i="4"/>
  <c r="CK146" i="4"/>
  <c r="CJ146" i="4"/>
  <c r="CI146" i="4"/>
  <c r="CH146" i="4"/>
  <c r="CG146" i="4"/>
  <c r="CF146" i="4"/>
  <c r="CE146" i="4"/>
  <c r="CD146" i="4"/>
  <c r="CB146" i="4"/>
  <c r="AY146" i="4"/>
  <c r="AX146" i="4"/>
  <c r="AW146" i="4"/>
  <c r="AV146" i="4"/>
  <c r="AT146" i="4"/>
  <c r="AS146" i="4"/>
  <c r="AR146" i="4"/>
  <c r="AQ146" i="4"/>
  <c r="AP146" i="4"/>
  <c r="AO146" i="4"/>
  <c r="AN146" i="4"/>
  <c r="AM146" i="4"/>
  <c r="AL146" i="4"/>
  <c r="AK146" i="4"/>
  <c r="AJ146" i="4"/>
  <c r="AI146" i="4"/>
  <c r="AH146" i="4"/>
  <c r="AF146" i="4"/>
  <c r="AB146" i="4"/>
  <c r="Z146" i="4"/>
  <c r="Y146" i="4"/>
  <c r="X146" i="4"/>
  <c r="W146" i="4"/>
  <c r="V146" i="4"/>
  <c r="U146" i="4"/>
  <c r="T146" i="4"/>
  <c r="S146" i="4"/>
  <c r="R146" i="4"/>
  <c r="Q146" i="4"/>
  <c r="P146" i="4"/>
  <c r="O146" i="4"/>
  <c r="N146" i="4"/>
  <c r="M146" i="4"/>
  <c r="L146" i="4"/>
  <c r="K146" i="4"/>
  <c r="J146" i="4"/>
  <c r="I146" i="4"/>
  <c r="H146" i="4"/>
  <c r="DT145" i="4"/>
  <c r="CU145" i="4"/>
  <c r="CT145" i="4"/>
  <c r="CR145" i="4"/>
  <c r="CO145" i="4"/>
  <c r="CN145" i="4"/>
  <c r="CM145" i="4"/>
  <c r="CL145" i="4"/>
  <c r="CK145" i="4"/>
  <c r="CJ145" i="4"/>
  <c r="CI145" i="4"/>
  <c r="CG145" i="4"/>
  <c r="CF145" i="4"/>
  <c r="CE145" i="4"/>
  <c r="CD145" i="4"/>
  <c r="CC145" i="4"/>
  <c r="CB145" i="4"/>
  <c r="BX145" i="4"/>
  <c r="AX145" i="4"/>
  <c r="AV145" i="4"/>
  <c r="AS145" i="4"/>
  <c r="AR145" i="4"/>
  <c r="AQ145" i="4"/>
  <c r="AP145" i="4"/>
  <c r="AO145" i="4"/>
  <c r="AN145" i="4"/>
  <c r="AM145" i="4"/>
  <c r="AK145" i="4"/>
  <c r="AJ145" i="4"/>
  <c r="AI145" i="4"/>
  <c r="AH145" i="4"/>
  <c r="AG145" i="4"/>
  <c r="AF145" i="4"/>
  <c r="AB145" i="4"/>
  <c r="Z145" i="4"/>
  <c r="Y145" i="4"/>
  <c r="X145" i="4"/>
  <c r="W145" i="4"/>
  <c r="S145" i="4"/>
  <c r="Q145" i="4"/>
  <c r="P145" i="4"/>
  <c r="O145" i="4"/>
  <c r="M145" i="4"/>
  <c r="L145" i="4"/>
  <c r="K145" i="4"/>
  <c r="J145" i="4"/>
  <c r="I145" i="4"/>
  <c r="H145" i="4"/>
  <c r="DT144" i="4"/>
  <c r="CU144" i="4"/>
  <c r="CT144" i="4"/>
  <c r="CS144" i="4"/>
  <c r="CR144" i="4"/>
  <c r="CQ144" i="4"/>
  <c r="CP144" i="4"/>
  <c r="CO144" i="4"/>
  <c r="CN144" i="4"/>
  <c r="CM144" i="4"/>
  <c r="CL144" i="4"/>
  <c r="CK144" i="4"/>
  <c r="CJ144" i="4"/>
  <c r="CI144" i="4"/>
  <c r="CH144" i="4"/>
  <c r="CG144" i="4"/>
  <c r="CF144" i="4"/>
  <c r="CE144" i="4"/>
  <c r="CD144" i="4"/>
  <c r="CB144" i="4"/>
  <c r="BX144" i="4"/>
  <c r="AY144" i="4"/>
  <c r="AX144" i="4"/>
  <c r="AW144" i="4"/>
  <c r="AV144" i="4"/>
  <c r="AT144" i="4"/>
  <c r="AS144" i="4"/>
  <c r="AR144" i="4"/>
  <c r="AQ144" i="4"/>
  <c r="AP144" i="4"/>
  <c r="AO144" i="4"/>
  <c r="AN144" i="4"/>
  <c r="AM144" i="4"/>
  <c r="AL144" i="4"/>
  <c r="AK144" i="4"/>
  <c r="AJ144" i="4"/>
  <c r="AI144" i="4"/>
  <c r="AH144" i="4"/>
  <c r="AF144" i="4"/>
  <c r="AB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H144" i="4"/>
  <c r="DT143" i="4"/>
  <c r="CU143" i="4"/>
  <c r="CS143" i="4"/>
  <c r="CR143" i="4"/>
  <c r="CQ143" i="4"/>
  <c r="CP143" i="4"/>
  <c r="CO143" i="4"/>
  <c r="CN143" i="4"/>
  <c r="CM143" i="4"/>
  <c r="CL143" i="4"/>
  <c r="CK143" i="4"/>
  <c r="CJ143" i="4"/>
  <c r="CI143" i="4"/>
  <c r="CH143" i="4"/>
  <c r="CG143" i="4"/>
  <c r="CE143" i="4"/>
  <c r="CD143" i="4"/>
  <c r="CB143" i="4"/>
  <c r="BX143" i="4"/>
  <c r="AY143" i="4"/>
  <c r="AW143" i="4"/>
  <c r="AV143" i="4"/>
  <c r="AU143" i="4"/>
  <c r="AT143" i="4"/>
  <c r="AS143" i="4"/>
  <c r="AR143" i="4"/>
  <c r="AQ143" i="4"/>
  <c r="AP143" i="4"/>
  <c r="AO143" i="4"/>
  <c r="AN143" i="4"/>
  <c r="AM143" i="4"/>
  <c r="AL143" i="4"/>
  <c r="AK143" i="4"/>
  <c r="AI143" i="4"/>
  <c r="AH143" i="4"/>
  <c r="AB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H143" i="4"/>
  <c r="CW142" i="4"/>
  <c r="CU142" i="4"/>
  <c r="CT142" i="4"/>
  <c r="CS142" i="4"/>
  <c r="CR142" i="4"/>
  <c r="CP142" i="4"/>
  <c r="CO142" i="4"/>
  <c r="CN142" i="4"/>
  <c r="CM142" i="4"/>
  <c r="CL142" i="4"/>
  <c r="CK142" i="4"/>
  <c r="CJ142" i="4"/>
  <c r="CI142" i="4"/>
  <c r="CH142" i="4"/>
  <c r="CG142" i="4"/>
  <c r="CF142" i="4"/>
  <c r="CE142" i="4"/>
  <c r="CD142" i="4"/>
  <c r="CB142" i="4"/>
  <c r="AY142" i="4"/>
  <c r="AX142" i="4"/>
  <c r="AW142" i="4"/>
  <c r="AV142" i="4"/>
  <c r="AT142" i="4"/>
  <c r="AS142" i="4"/>
  <c r="AR142" i="4"/>
  <c r="AQ142" i="4"/>
  <c r="AP142" i="4"/>
  <c r="AO142" i="4"/>
  <c r="AN142" i="4"/>
  <c r="AM142" i="4"/>
  <c r="AK142" i="4"/>
  <c r="AJ142" i="4"/>
  <c r="AI142" i="4"/>
  <c r="AH142" i="4"/>
  <c r="AF142" i="4"/>
  <c r="Z142" i="4"/>
  <c r="Y142" i="4"/>
  <c r="X142" i="4"/>
  <c r="W142" i="4"/>
  <c r="V142" i="4"/>
  <c r="U142" i="4"/>
  <c r="S142" i="4"/>
  <c r="R142" i="4"/>
  <c r="Q142" i="4"/>
  <c r="M142" i="4"/>
  <c r="L142" i="4"/>
  <c r="K142" i="4"/>
  <c r="J142" i="4"/>
  <c r="I142" i="4"/>
  <c r="H142" i="4"/>
  <c r="CW141" i="4"/>
  <c r="CU141" i="4"/>
  <c r="CT141" i="4"/>
  <c r="CS141" i="4"/>
  <c r="CR141" i="4"/>
  <c r="CQ141" i="4"/>
  <c r="CP141" i="4"/>
  <c r="CO141" i="4"/>
  <c r="CM141" i="4"/>
  <c r="CL141" i="4"/>
  <c r="CK141" i="4"/>
  <c r="CJ141" i="4"/>
  <c r="CI141" i="4"/>
  <c r="CG141" i="4"/>
  <c r="CF141" i="4"/>
  <c r="CE141" i="4"/>
  <c r="CD141" i="4"/>
  <c r="CC141" i="4"/>
  <c r="CB141" i="4"/>
  <c r="BN141" i="4"/>
  <c r="BF141" i="4"/>
  <c r="AY141" i="4"/>
  <c r="AX141" i="4"/>
  <c r="AW141" i="4"/>
  <c r="AV141" i="4"/>
  <c r="AU141" i="4"/>
  <c r="AT141" i="4"/>
  <c r="AS141" i="4"/>
  <c r="AQ141" i="4"/>
  <c r="AP141" i="4"/>
  <c r="AO141" i="4"/>
  <c r="AN141" i="4"/>
  <c r="AM141" i="4"/>
  <c r="AK141" i="4"/>
  <c r="AJ141" i="4"/>
  <c r="AI141" i="4"/>
  <c r="AH141" i="4"/>
  <c r="AG141" i="4"/>
  <c r="AF141" i="4"/>
  <c r="AA141" i="4"/>
  <c r="Z141" i="4"/>
  <c r="Y141" i="4"/>
  <c r="X141" i="4"/>
  <c r="W141" i="4"/>
  <c r="V141" i="4"/>
  <c r="T141" i="4"/>
  <c r="S141" i="4"/>
  <c r="R141" i="4"/>
  <c r="N141" i="4"/>
  <c r="M141" i="4"/>
  <c r="L141" i="4"/>
  <c r="K141" i="4"/>
  <c r="J141" i="4"/>
  <c r="I141" i="4"/>
  <c r="H141" i="4"/>
  <c r="CW137" i="4"/>
  <c r="CU137" i="4"/>
  <c r="CT137" i="4"/>
  <c r="CS137" i="4"/>
  <c r="CR137" i="4"/>
  <c r="CQ137" i="4"/>
  <c r="CP137" i="4"/>
  <c r="CO137" i="4"/>
  <c r="CM137" i="4"/>
  <c r="CL137" i="4"/>
  <c r="CK137" i="4"/>
  <c r="CJ137" i="4"/>
  <c r="CI137" i="4"/>
  <c r="CH137" i="4"/>
  <c r="CG137" i="4"/>
  <c r="CF137" i="4"/>
  <c r="CE137" i="4"/>
  <c r="CD137" i="4"/>
  <c r="CB137" i="4"/>
  <c r="AY137" i="4"/>
  <c r="AX137" i="4"/>
  <c r="AW137" i="4"/>
  <c r="AV137" i="4"/>
  <c r="AT137" i="4"/>
  <c r="AS137" i="4"/>
  <c r="AQ137" i="4"/>
  <c r="AP137" i="4"/>
  <c r="AO137" i="4"/>
  <c r="AN137" i="4"/>
  <c r="AM137" i="4"/>
  <c r="AK137" i="4"/>
  <c r="AJ137" i="4"/>
  <c r="AI137" i="4"/>
  <c r="AH137" i="4"/>
  <c r="AF137" i="4"/>
  <c r="AA137" i="4"/>
  <c r="Z137" i="4"/>
  <c r="Y137" i="4"/>
  <c r="X137" i="4"/>
  <c r="W137" i="4"/>
  <c r="V137" i="4"/>
  <c r="U137" i="4"/>
  <c r="S137" i="4"/>
  <c r="R137" i="4"/>
  <c r="O137" i="4"/>
  <c r="M137" i="4"/>
  <c r="L137" i="4"/>
  <c r="K137" i="4"/>
  <c r="J137" i="4"/>
  <c r="H137" i="4"/>
  <c r="DS136" i="4"/>
  <c r="DR136" i="4"/>
  <c r="DQ136" i="4"/>
  <c r="DP136" i="4"/>
  <c r="DO136" i="4"/>
  <c r="DN136" i="4"/>
  <c r="DM136" i="4"/>
  <c r="DL136" i="4"/>
  <c r="DK136" i="4"/>
  <c r="DJ136" i="4"/>
  <c r="DI136" i="4"/>
  <c r="DH136" i="4"/>
  <c r="DG136" i="4"/>
  <c r="DF136" i="4"/>
  <c r="DE136" i="4"/>
  <c r="DD136" i="4"/>
  <c r="DC136" i="4"/>
  <c r="DB136" i="4"/>
  <c r="CZ136" i="4"/>
  <c r="CC136" i="4"/>
  <c r="CA136" i="4" s="1"/>
  <c r="BW136" i="4"/>
  <c r="BV136" i="4"/>
  <c r="BU136" i="4"/>
  <c r="BT136" i="4"/>
  <c r="BS136" i="4"/>
  <c r="BR136" i="4"/>
  <c r="BQ136" i="4"/>
  <c r="BP136" i="4"/>
  <c r="BO136" i="4"/>
  <c r="BN136" i="4"/>
  <c r="BM136" i="4"/>
  <c r="BL136" i="4"/>
  <c r="BK136" i="4"/>
  <c r="BJ136" i="4"/>
  <c r="BI136" i="4"/>
  <c r="BH136" i="4"/>
  <c r="BG136" i="4"/>
  <c r="BF136" i="4"/>
  <c r="BD136" i="4"/>
  <c r="AG136" i="4"/>
  <c r="AE136" i="4"/>
  <c r="I136" i="4"/>
  <c r="DS135" i="4"/>
  <c r="DR135" i="4"/>
  <c r="DQ135" i="4"/>
  <c r="DP135" i="4"/>
  <c r="DO135" i="4"/>
  <c r="DN135" i="4"/>
  <c r="DM135" i="4"/>
  <c r="DL135" i="4"/>
  <c r="DK135" i="4"/>
  <c r="DJ135" i="4"/>
  <c r="DI135" i="4"/>
  <c r="DH135" i="4"/>
  <c r="DG135" i="4"/>
  <c r="DF135" i="4"/>
  <c r="DE135" i="4"/>
  <c r="DD135" i="4"/>
  <c r="DC135" i="4"/>
  <c r="DB135" i="4"/>
  <c r="CZ135" i="4"/>
  <c r="CC135" i="4"/>
  <c r="CA135" i="4"/>
  <c r="BW135" i="4"/>
  <c r="BV135" i="4"/>
  <c r="BU135" i="4"/>
  <c r="BT135" i="4"/>
  <c r="BS135" i="4"/>
  <c r="BR135" i="4"/>
  <c r="BQ135" i="4"/>
  <c r="BP135" i="4"/>
  <c r="BO135" i="4"/>
  <c r="BN135" i="4"/>
  <c r="BM135" i="4"/>
  <c r="BL135" i="4"/>
  <c r="BK135" i="4"/>
  <c r="BJ135" i="4"/>
  <c r="BI135" i="4"/>
  <c r="BH135" i="4"/>
  <c r="BG135" i="4"/>
  <c r="BF135" i="4"/>
  <c r="BD135" i="4"/>
  <c r="BA135" i="4"/>
  <c r="AE135" i="4" s="1"/>
  <c r="AG135" i="4"/>
  <c r="AC135" i="4"/>
  <c r="I135" i="4"/>
  <c r="DU134" i="4"/>
  <c r="DS134" i="4"/>
  <c r="DR134" i="4"/>
  <c r="DQ134" i="4"/>
  <c r="DP134" i="4"/>
  <c r="DO134" i="4"/>
  <c r="DN134" i="4"/>
  <c r="DM134" i="4"/>
  <c r="DL134" i="4"/>
  <c r="DK134" i="4"/>
  <c r="DJ134" i="4"/>
  <c r="DI134" i="4"/>
  <c r="DH134" i="4"/>
  <c r="DG134" i="4"/>
  <c r="DF134" i="4"/>
  <c r="DE134" i="4"/>
  <c r="DD134" i="4"/>
  <c r="DC134" i="4"/>
  <c r="DB134" i="4"/>
  <c r="DA134" i="4"/>
  <c r="CZ134" i="4"/>
  <c r="CX134" i="4"/>
  <c r="CA134" i="4"/>
  <c r="BY134" i="4"/>
  <c r="BW134" i="4"/>
  <c r="BV134" i="4"/>
  <c r="BU134" i="4"/>
  <c r="BT134" i="4"/>
  <c r="BS134" i="4"/>
  <c r="BR134" i="4"/>
  <c r="BQ134" i="4"/>
  <c r="BP134" i="4"/>
  <c r="BO134" i="4"/>
  <c r="BN134" i="4"/>
  <c r="BM134" i="4"/>
  <c r="BL134" i="4"/>
  <c r="BK134" i="4"/>
  <c r="BJ134" i="4"/>
  <c r="BI134" i="4"/>
  <c r="BH134" i="4"/>
  <c r="BG134" i="4"/>
  <c r="BF134" i="4"/>
  <c r="BE134" i="4"/>
  <c r="BD134" i="4"/>
  <c r="AE134" i="4"/>
  <c r="G134" i="4"/>
  <c r="DU133" i="4"/>
  <c r="DS133" i="4"/>
  <c r="DR133" i="4"/>
  <c r="DQ133" i="4"/>
  <c r="DP133" i="4"/>
  <c r="DO133" i="4"/>
  <c r="DN133" i="4"/>
  <c r="DM133" i="4"/>
  <c r="DL133" i="4"/>
  <c r="DK133" i="4"/>
  <c r="DJ133" i="4"/>
  <c r="DI133" i="4"/>
  <c r="DH133" i="4"/>
  <c r="DG133" i="4"/>
  <c r="DF133" i="4"/>
  <c r="DE133" i="4"/>
  <c r="DD133" i="4"/>
  <c r="DC133" i="4"/>
  <c r="DB133" i="4"/>
  <c r="DA133" i="4"/>
  <c r="CZ133" i="4"/>
  <c r="CA133" i="4"/>
  <c r="BY133" i="4"/>
  <c r="BW133" i="4"/>
  <c r="BV133" i="4"/>
  <c r="BU133" i="4"/>
  <c r="BT133" i="4"/>
  <c r="BS133" i="4"/>
  <c r="BR133" i="4"/>
  <c r="BQ133" i="4"/>
  <c r="BP133" i="4"/>
  <c r="BO133" i="4"/>
  <c r="BN133" i="4"/>
  <c r="BM133" i="4"/>
  <c r="BL133" i="4"/>
  <c r="BK133" i="4"/>
  <c r="BJ133" i="4"/>
  <c r="BI133" i="4"/>
  <c r="BH133" i="4"/>
  <c r="BG133" i="4"/>
  <c r="BF133" i="4"/>
  <c r="BE133" i="4"/>
  <c r="BD133" i="4"/>
  <c r="AE133" i="4"/>
  <c r="G133" i="4"/>
  <c r="DU132" i="4"/>
  <c r="DS132" i="4"/>
  <c r="DR132" i="4"/>
  <c r="DQ132" i="4"/>
  <c r="DP132" i="4"/>
  <c r="DO132" i="4"/>
  <c r="DN132" i="4"/>
  <c r="DM132" i="4"/>
  <c r="DL132" i="4"/>
  <c r="DK132" i="4"/>
  <c r="DJ132" i="4"/>
  <c r="DI132" i="4"/>
  <c r="DH132" i="4"/>
  <c r="DG132" i="4"/>
  <c r="DF132" i="4"/>
  <c r="DE132" i="4"/>
  <c r="DD132" i="4"/>
  <c r="DC132" i="4"/>
  <c r="DB132" i="4"/>
  <c r="DA132" i="4"/>
  <c r="CZ132" i="4"/>
  <c r="CA132" i="4"/>
  <c r="BY132" i="4"/>
  <c r="BW132" i="4"/>
  <c r="BV132" i="4"/>
  <c r="BU132" i="4"/>
  <c r="BT132" i="4"/>
  <c r="BS132" i="4"/>
  <c r="BR132" i="4"/>
  <c r="BQ132" i="4"/>
  <c r="BP132" i="4"/>
  <c r="BO132" i="4"/>
  <c r="BN132" i="4"/>
  <c r="BM132" i="4"/>
  <c r="BL132" i="4"/>
  <c r="BK132" i="4"/>
  <c r="BJ132" i="4"/>
  <c r="BI132" i="4"/>
  <c r="BH132" i="4"/>
  <c r="BG132" i="4"/>
  <c r="BF132" i="4"/>
  <c r="BE132" i="4"/>
  <c r="BD132" i="4"/>
  <c r="AE132" i="4"/>
  <c r="G132" i="4"/>
  <c r="DU131" i="4"/>
  <c r="DS131" i="4"/>
  <c r="DR131" i="4"/>
  <c r="DQ131" i="4"/>
  <c r="DP131" i="4"/>
  <c r="DO131" i="4"/>
  <c r="DN131" i="4"/>
  <c r="DM131" i="4"/>
  <c r="DL131" i="4"/>
  <c r="DK131" i="4"/>
  <c r="DJ131" i="4"/>
  <c r="DI131" i="4"/>
  <c r="DH131" i="4"/>
  <c r="DG131" i="4"/>
  <c r="DF131" i="4"/>
  <c r="DE131" i="4"/>
  <c r="DD131" i="4"/>
  <c r="DC131" i="4"/>
  <c r="DB131" i="4"/>
  <c r="DA131" i="4"/>
  <c r="CZ131" i="4"/>
  <c r="CA131" i="4"/>
  <c r="BY131" i="4"/>
  <c r="BW131" i="4"/>
  <c r="BV131" i="4"/>
  <c r="BU131" i="4"/>
  <c r="BT131" i="4"/>
  <c r="BS131" i="4"/>
  <c r="BR131" i="4"/>
  <c r="BQ131" i="4"/>
  <c r="BP131" i="4"/>
  <c r="BO131" i="4"/>
  <c r="BN131" i="4"/>
  <c r="BM131" i="4"/>
  <c r="BL131" i="4"/>
  <c r="BK131" i="4"/>
  <c r="BJ131" i="4"/>
  <c r="BI131" i="4"/>
  <c r="BH131" i="4"/>
  <c r="BG131" i="4"/>
  <c r="BF131" i="4"/>
  <c r="BE131" i="4"/>
  <c r="BD131" i="4"/>
  <c r="AE131" i="4"/>
  <c r="G131" i="4"/>
  <c r="DU130" i="4"/>
  <c r="DS130" i="4"/>
  <c r="DR130" i="4"/>
  <c r="DQ130" i="4"/>
  <c r="DP130" i="4"/>
  <c r="DO130" i="4"/>
  <c r="DN130" i="4"/>
  <c r="DM130" i="4"/>
  <c r="DL130" i="4"/>
  <c r="DK130" i="4"/>
  <c r="DJ130" i="4"/>
  <c r="DI130" i="4"/>
  <c r="DH130" i="4"/>
  <c r="DG130" i="4"/>
  <c r="DF130" i="4"/>
  <c r="DE130" i="4"/>
  <c r="DD130" i="4"/>
  <c r="DC130" i="4"/>
  <c r="DB130" i="4"/>
  <c r="CZ130" i="4"/>
  <c r="CC130" i="4"/>
  <c r="DA130" i="4" s="1"/>
  <c r="CA130" i="4"/>
  <c r="BY130" i="4"/>
  <c r="BW130" i="4"/>
  <c r="BV130" i="4"/>
  <c r="BU130" i="4"/>
  <c r="BT130" i="4"/>
  <c r="BS130" i="4"/>
  <c r="BR130" i="4"/>
  <c r="BQ130" i="4"/>
  <c r="BP130" i="4"/>
  <c r="BO130" i="4"/>
  <c r="BN130" i="4"/>
  <c r="BM130" i="4"/>
  <c r="BL130" i="4"/>
  <c r="BK130" i="4"/>
  <c r="BJ130" i="4"/>
  <c r="BI130" i="4"/>
  <c r="BH130" i="4"/>
  <c r="BG130" i="4"/>
  <c r="BF130" i="4"/>
  <c r="BE130" i="4"/>
  <c r="BD130" i="4"/>
  <c r="AG130" i="4"/>
  <c r="AE130" i="4" s="1"/>
  <c r="G130" i="4"/>
  <c r="DU129" i="4"/>
  <c r="DS129" i="4"/>
  <c r="DR129" i="4"/>
  <c r="DQ129" i="4"/>
  <c r="DP129" i="4"/>
  <c r="DO129" i="4"/>
  <c r="DN129" i="4"/>
  <c r="DM129" i="4"/>
  <c r="DL129" i="4"/>
  <c r="DK129" i="4"/>
  <c r="DJ129" i="4"/>
  <c r="DI129" i="4"/>
  <c r="DH129" i="4"/>
  <c r="DG129" i="4"/>
  <c r="DF129" i="4"/>
  <c r="DE129" i="4"/>
  <c r="DD129" i="4"/>
  <c r="DC129" i="4"/>
  <c r="DB129" i="4"/>
  <c r="CZ129" i="4"/>
  <c r="CC129" i="4"/>
  <c r="DA129" i="4" s="1"/>
  <c r="BY129" i="4"/>
  <c r="BW129" i="4"/>
  <c r="BV129" i="4"/>
  <c r="BU129" i="4"/>
  <c r="BT129" i="4"/>
  <c r="BS129" i="4"/>
  <c r="BR129" i="4"/>
  <c r="BQ129" i="4"/>
  <c r="BP129" i="4"/>
  <c r="BO129" i="4"/>
  <c r="BN129" i="4"/>
  <c r="BM129" i="4"/>
  <c r="BL129" i="4"/>
  <c r="BK129" i="4"/>
  <c r="BJ129" i="4"/>
  <c r="BI129" i="4"/>
  <c r="BH129" i="4"/>
  <c r="BG129" i="4"/>
  <c r="BF129" i="4"/>
  <c r="BD129" i="4"/>
  <c r="AG129" i="4"/>
  <c r="BE129" i="4" s="1"/>
  <c r="G129" i="4"/>
  <c r="DX129" i="4" s="1"/>
  <c r="DU128" i="4"/>
  <c r="DS128" i="4"/>
  <c r="DR128" i="4"/>
  <c r="DQ128" i="4"/>
  <c r="DP128" i="4"/>
  <c r="DO128" i="4"/>
  <c r="DN128" i="4"/>
  <c r="DM128" i="4"/>
  <c r="DL128" i="4"/>
  <c r="DK128" i="4"/>
  <c r="DJ128" i="4"/>
  <c r="DI128" i="4"/>
  <c r="DH128" i="4"/>
  <c r="DG128" i="4"/>
  <c r="DF128" i="4"/>
  <c r="DE128" i="4"/>
  <c r="DD128" i="4"/>
  <c r="DC128" i="4"/>
  <c r="DB128" i="4"/>
  <c r="CZ128" i="4"/>
  <c r="CC128" i="4"/>
  <c r="DA128" i="4" s="1"/>
  <c r="BY128" i="4"/>
  <c r="BW128" i="4"/>
  <c r="BV128" i="4"/>
  <c r="BU128" i="4"/>
  <c r="BT128" i="4"/>
  <c r="BS128" i="4"/>
  <c r="BR128" i="4"/>
  <c r="BQ128" i="4"/>
  <c r="BP128" i="4"/>
  <c r="BO128" i="4"/>
  <c r="BN128" i="4"/>
  <c r="BM128" i="4"/>
  <c r="BL128" i="4"/>
  <c r="BK128" i="4"/>
  <c r="BJ128" i="4"/>
  <c r="BI128" i="4"/>
  <c r="BH128" i="4"/>
  <c r="BG128" i="4"/>
  <c r="BF128" i="4"/>
  <c r="BD128" i="4"/>
  <c r="AG128" i="4"/>
  <c r="AE128" i="4" s="1"/>
  <c r="G128" i="4"/>
  <c r="DU127" i="4"/>
  <c r="DS127" i="4"/>
  <c r="DR127" i="4"/>
  <c r="DQ127" i="4"/>
  <c r="DP127" i="4"/>
  <c r="DO127" i="4"/>
  <c r="DN127" i="4"/>
  <c r="DM127" i="4"/>
  <c r="DL127" i="4"/>
  <c r="DK127" i="4"/>
  <c r="DJ127" i="4"/>
  <c r="DI127" i="4"/>
  <c r="DH127" i="4"/>
  <c r="DG127" i="4"/>
  <c r="DF127" i="4"/>
  <c r="DE127" i="4"/>
  <c r="DD127" i="4"/>
  <c r="DC127" i="4"/>
  <c r="DB127" i="4"/>
  <c r="DA127" i="4"/>
  <c r="CZ127" i="4"/>
  <c r="CA127" i="4"/>
  <c r="BY127" i="4"/>
  <c r="BW127" i="4"/>
  <c r="BV127" i="4"/>
  <c r="BU127" i="4"/>
  <c r="BT127" i="4"/>
  <c r="BS127" i="4"/>
  <c r="BR127" i="4"/>
  <c r="BQ127" i="4"/>
  <c r="BP127" i="4"/>
  <c r="BO127" i="4"/>
  <c r="BN127" i="4"/>
  <c r="BM127" i="4"/>
  <c r="BL127" i="4"/>
  <c r="BK127" i="4"/>
  <c r="BJ127" i="4"/>
  <c r="BI127" i="4"/>
  <c r="BH127" i="4"/>
  <c r="BG127" i="4"/>
  <c r="BF127" i="4"/>
  <c r="BE127" i="4"/>
  <c r="BD127" i="4"/>
  <c r="AE127" i="4"/>
  <c r="G127" i="4"/>
  <c r="DU126" i="4"/>
  <c r="DS126" i="4"/>
  <c r="DR126" i="4"/>
  <c r="DQ126" i="4"/>
  <c r="DP126" i="4"/>
  <c r="DN126" i="4"/>
  <c r="DM126" i="4"/>
  <c r="DL126" i="4"/>
  <c r="DK126" i="4"/>
  <c r="DJ126" i="4"/>
  <c r="DI126" i="4"/>
  <c r="DH126" i="4"/>
  <c r="DG126" i="4"/>
  <c r="DF126" i="4"/>
  <c r="DE126" i="4"/>
  <c r="DD126" i="4"/>
  <c r="DC126" i="4"/>
  <c r="DB126" i="4"/>
  <c r="CZ126" i="4"/>
  <c r="CQ126" i="4"/>
  <c r="CC126" i="4"/>
  <c r="DA126" i="4" s="1"/>
  <c r="CA126" i="4"/>
  <c r="BZ126" i="4" s="1"/>
  <c r="CX126" i="4" s="1"/>
  <c r="BY126" i="4"/>
  <c r="BW126" i="4"/>
  <c r="BV126" i="4"/>
  <c r="BU126" i="4"/>
  <c r="BT126" i="4"/>
  <c r="BR126" i="4"/>
  <c r="BQ126" i="4"/>
  <c r="BP126" i="4"/>
  <c r="BO126" i="4"/>
  <c r="BN126" i="4"/>
  <c r="BN137" i="4" s="1"/>
  <c r="BM126" i="4"/>
  <c r="BL126" i="4"/>
  <c r="BK126" i="4"/>
  <c r="BJ126" i="4"/>
  <c r="BI126" i="4"/>
  <c r="BH126" i="4"/>
  <c r="BG126" i="4"/>
  <c r="BF126" i="4"/>
  <c r="BD126" i="4"/>
  <c r="AU126" i="4"/>
  <c r="BS126" i="4" s="1"/>
  <c r="AG126" i="4"/>
  <c r="G126" i="4"/>
  <c r="DX126" i="4" s="1"/>
  <c r="DS125" i="4"/>
  <c r="DR125" i="4"/>
  <c r="DQ125" i="4"/>
  <c r="DP125" i="4"/>
  <c r="DO125" i="4"/>
  <c r="DN125" i="4"/>
  <c r="DM125" i="4"/>
  <c r="DK125" i="4"/>
  <c r="DJ125" i="4"/>
  <c r="DI125" i="4"/>
  <c r="DH125" i="4"/>
  <c r="DG125" i="4"/>
  <c r="DF125" i="4"/>
  <c r="DE125" i="4"/>
  <c r="DD125" i="4"/>
  <c r="DC125" i="4"/>
  <c r="DB125" i="4"/>
  <c r="DA125" i="4"/>
  <c r="CZ125" i="4"/>
  <c r="CA125" i="4"/>
  <c r="BW125" i="4"/>
  <c r="BV125" i="4"/>
  <c r="BU125" i="4"/>
  <c r="BT125" i="4"/>
  <c r="BS125" i="4"/>
  <c r="BR125" i="4"/>
  <c r="BQ125" i="4"/>
  <c r="BO125" i="4"/>
  <c r="BN125" i="4"/>
  <c r="BM125" i="4"/>
  <c r="BL125" i="4"/>
  <c r="BK125" i="4"/>
  <c r="BI125" i="4"/>
  <c r="BH125" i="4"/>
  <c r="BG125" i="4"/>
  <c r="BF125" i="4"/>
  <c r="BE125" i="4"/>
  <c r="BD125" i="4"/>
  <c r="BA125" i="4"/>
  <c r="AL125" i="4"/>
  <c r="AC125" i="4"/>
  <c r="DU125" i="4" s="1"/>
  <c r="T125" i="4"/>
  <c r="DU124" i="4"/>
  <c r="DS124" i="4"/>
  <c r="DR124" i="4"/>
  <c r="DQ124" i="4"/>
  <c r="DP124" i="4"/>
  <c r="DO124" i="4"/>
  <c r="DN124" i="4"/>
  <c r="DM124" i="4"/>
  <c r="DL124" i="4"/>
  <c r="DK124" i="4"/>
  <c r="DJ124" i="4"/>
  <c r="DI124" i="4"/>
  <c r="DH124" i="4"/>
  <c r="DG124" i="4"/>
  <c r="DF124" i="4"/>
  <c r="DE124" i="4"/>
  <c r="DD124" i="4"/>
  <c r="DC124" i="4"/>
  <c r="DB124" i="4"/>
  <c r="DA124" i="4"/>
  <c r="CZ124" i="4"/>
  <c r="CA124" i="4"/>
  <c r="BW124" i="4"/>
  <c r="BV124" i="4"/>
  <c r="BU124" i="4"/>
  <c r="BT124" i="4"/>
  <c r="BS124" i="4"/>
  <c r="BR124" i="4"/>
  <c r="BQ124" i="4"/>
  <c r="BP124" i="4"/>
  <c r="BO124" i="4"/>
  <c r="BN124" i="4"/>
  <c r="BM124" i="4"/>
  <c r="BL124" i="4"/>
  <c r="BK124" i="4"/>
  <c r="BJ124" i="4"/>
  <c r="BI124" i="4"/>
  <c r="BH124" i="4"/>
  <c r="BG124" i="4"/>
  <c r="BF124" i="4"/>
  <c r="BE124" i="4"/>
  <c r="BD124" i="4"/>
  <c r="BA124" i="4"/>
  <c r="AU124" i="4"/>
  <c r="AU142" i="4" s="1"/>
  <c r="AC124" i="4"/>
  <c r="G124" i="4"/>
  <c r="DS123" i="4"/>
  <c r="DR123" i="4"/>
  <c r="DQ123" i="4"/>
  <c r="DP123" i="4"/>
  <c r="DO123" i="4"/>
  <c r="DN123" i="4"/>
  <c r="DM123" i="4"/>
  <c r="DL123" i="4"/>
  <c r="DK123" i="4"/>
  <c r="DJ123" i="4"/>
  <c r="DI123" i="4"/>
  <c r="DH123" i="4"/>
  <c r="DG123" i="4"/>
  <c r="DF123" i="4"/>
  <c r="DE123" i="4"/>
  <c r="DD123" i="4"/>
  <c r="DC123" i="4"/>
  <c r="DB123" i="4"/>
  <c r="DA123" i="4"/>
  <c r="CZ123" i="4"/>
  <c r="CA123" i="4"/>
  <c r="BW123" i="4"/>
  <c r="BV123" i="4"/>
  <c r="BU123" i="4"/>
  <c r="BT123" i="4"/>
  <c r="BS123" i="4"/>
  <c r="BR123" i="4"/>
  <c r="BQ123" i="4"/>
  <c r="BP123" i="4"/>
  <c r="BO123" i="4"/>
  <c r="BN123" i="4"/>
  <c r="BM123" i="4"/>
  <c r="BL123" i="4"/>
  <c r="BK123" i="4"/>
  <c r="BJ123" i="4"/>
  <c r="BI123" i="4"/>
  <c r="BH123" i="4"/>
  <c r="BG123" i="4"/>
  <c r="BF123" i="4"/>
  <c r="BE123" i="4"/>
  <c r="BD123" i="4"/>
  <c r="BA123" i="4"/>
  <c r="AE123" i="4" s="1"/>
  <c r="AC123" i="4"/>
  <c r="AB123" i="4"/>
  <c r="BX123" i="4" s="1"/>
  <c r="DS122" i="4"/>
  <c r="DR122" i="4"/>
  <c r="DQ122" i="4"/>
  <c r="DP122" i="4"/>
  <c r="DO122" i="4"/>
  <c r="DN122" i="4"/>
  <c r="DM122" i="4"/>
  <c r="DL122" i="4"/>
  <c r="DK122" i="4"/>
  <c r="DJ122" i="4"/>
  <c r="DI122" i="4"/>
  <c r="DF122" i="4"/>
  <c r="DE122" i="4"/>
  <c r="DD122" i="4"/>
  <c r="DC122" i="4"/>
  <c r="DB122" i="4"/>
  <c r="DA122" i="4"/>
  <c r="CZ122" i="4"/>
  <c r="CA122" i="4"/>
  <c r="BW122" i="4"/>
  <c r="BV122" i="4"/>
  <c r="BU122" i="4"/>
  <c r="BT122" i="4"/>
  <c r="BS122" i="4"/>
  <c r="BR122" i="4"/>
  <c r="BQ122" i="4"/>
  <c r="BP122" i="4"/>
  <c r="BO122" i="4"/>
  <c r="BN122" i="4"/>
  <c r="BM122" i="4"/>
  <c r="BL122" i="4"/>
  <c r="BI122" i="4"/>
  <c r="BH122" i="4"/>
  <c r="BG122" i="4"/>
  <c r="BF122" i="4"/>
  <c r="BE122" i="4"/>
  <c r="BD122" i="4"/>
  <c r="BA122" i="4"/>
  <c r="AZ122" i="4"/>
  <c r="AC122" i="4"/>
  <c r="DU122" i="4" s="1"/>
  <c r="AB122" i="4"/>
  <c r="AB142" i="4" s="1"/>
  <c r="P122" i="4"/>
  <c r="DH122" i="4" s="1"/>
  <c r="O122" i="4"/>
  <c r="DG122" i="4" s="1"/>
  <c r="N122" i="4"/>
  <c r="DS121" i="4"/>
  <c r="DR121" i="4"/>
  <c r="DQ121" i="4"/>
  <c r="DP121" i="4"/>
  <c r="DO121" i="4"/>
  <c r="DN121" i="4"/>
  <c r="DL121" i="4"/>
  <c r="DK121" i="4"/>
  <c r="DJ121" i="4"/>
  <c r="DF121" i="4"/>
  <c r="DE121" i="4"/>
  <c r="DD121" i="4"/>
  <c r="DC121" i="4"/>
  <c r="DB121" i="4"/>
  <c r="DA121" i="4"/>
  <c r="CZ121" i="4"/>
  <c r="CN121" i="4"/>
  <c r="CN137" i="4" s="1"/>
  <c r="CA121" i="4"/>
  <c r="BW121" i="4"/>
  <c r="BV121" i="4"/>
  <c r="BU121" i="4"/>
  <c r="BT121" i="4"/>
  <c r="BS121" i="4"/>
  <c r="BR121" i="4"/>
  <c r="BP121" i="4"/>
  <c r="BO121" i="4"/>
  <c r="BN121" i="4"/>
  <c r="BI121" i="4"/>
  <c r="BH121" i="4"/>
  <c r="BG121" i="4"/>
  <c r="BE121" i="4"/>
  <c r="BD121" i="4"/>
  <c r="BA121" i="4"/>
  <c r="BA141" i="4" s="1"/>
  <c r="AR121" i="4"/>
  <c r="AR137" i="4" s="1"/>
  <c r="AL121" i="4"/>
  <c r="BJ121" i="4" s="1"/>
  <c r="AC121" i="4"/>
  <c r="AB121" i="4"/>
  <c r="U121" i="4"/>
  <c r="DM121" i="4" s="1"/>
  <c r="Q121" i="4"/>
  <c r="BM121" i="4" s="1"/>
  <c r="P121" i="4"/>
  <c r="DH121" i="4" s="1"/>
  <c r="O121" i="4"/>
  <c r="BK121" i="4" s="1"/>
  <c r="DU120" i="4"/>
  <c r="DS120" i="4"/>
  <c r="DR120" i="4"/>
  <c r="DR141" i="4" s="1"/>
  <c r="DQ120" i="4"/>
  <c r="DP120" i="4"/>
  <c r="DO120" i="4"/>
  <c r="DN120" i="4"/>
  <c r="DM120" i="4"/>
  <c r="DL120" i="4"/>
  <c r="DK120" i="4"/>
  <c r="DK141" i="4" s="1"/>
  <c r="DJ120" i="4"/>
  <c r="DF120" i="4"/>
  <c r="DE120" i="4"/>
  <c r="DE141" i="4" s="1"/>
  <c r="DD120" i="4"/>
  <c r="DC120" i="4"/>
  <c r="DA120" i="4"/>
  <c r="CZ120" i="4"/>
  <c r="CZ141" i="4" s="1"/>
  <c r="CH120" i="4"/>
  <c r="CH141" i="4" s="1"/>
  <c r="BY120" i="4"/>
  <c r="BW120" i="4"/>
  <c r="BV120" i="4"/>
  <c r="BV141" i="4" s="1"/>
  <c r="BU120" i="4"/>
  <c r="BU141" i="4" s="1"/>
  <c r="BT120" i="4"/>
  <c r="BS120" i="4"/>
  <c r="BS141" i="4" s="1"/>
  <c r="BR120" i="4"/>
  <c r="BR141" i="4" s="1"/>
  <c r="BQ120" i="4"/>
  <c r="BP120" i="4"/>
  <c r="BP141" i="4" s="1"/>
  <c r="BO120" i="4"/>
  <c r="BN120" i="4"/>
  <c r="BL120" i="4"/>
  <c r="BI120" i="4"/>
  <c r="BH120" i="4"/>
  <c r="BH141" i="4" s="1"/>
  <c r="BG120" i="4"/>
  <c r="BE120" i="4"/>
  <c r="BE141" i="4" s="1"/>
  <c r="BD120" i="4"/>
  <c r="AL120" i="4"/>
  <c r="Q120" i="4"/>
  <c r="P120" i="4"/>
  <c r="P141" i="4" s="1"/>
  <c r="O120" i="4"/>
  <c r="BK120" i="4" s="1"/>
  <c r="BK141" i="4" s="1"/>
  <c r="DU119" i="4"/>
  <c r="DS119" i="4"/>
  <c r="DR119" i="4"/>
  <c r="DQ119" i="4"/>
  <c r="DP119" i="4"/>
  <c r="DO119" i="4"/>
  <c r="DN119" i="4"/>
  <c r="DM119" i="4"/>
  <c r="DL119" i="4"/>
  <c r="DK119" i="4"/>
  <c r="DJ119" i="4"/>
  <c r="DI119" i="4"/>
  <c r="DH119" i="4"/>
  <c r="DG119" i="4"/>
  <c r="DF119" i="4"/>
  <c r="DE119" i="4"/>
  <c r="DD119" i="4"/>
  <c r="DC119" i="4"/>
  <c r="DA119" i="4"/>
  <c r="CZ119" i="4"/>
  <c r="CY119" i="4" s="1"/>
  <c r="CA119" i="4"/>
  <c r="BY119" i="4"/>
  <c r="BW119" i="4"/>
  <c r="BV119" i="4"/>
  <c r="BU119" i="4"/>
  <c r="BT119" i="4"/>
  <c r="BS119" i="4"/>
  <c r="BR119" i="4"/>
  <c r="BQ119" i="4"/>
  <c r="BP119" i="4"/>
  <c r="BO119" i="4"/>
  <c r="BN119" i="4"/>
  <c r="BM119" i="4"/>
  <c r="BL119" i="4"/>
  <c r="BK119" i="4"/>
  <c r="BJ119" i="4"/>
  <c r="BI119" i="4"/>
  <c r="BH119" i="4"/>
  <c r="BG119" i="4"/>
  <c r="BE119" i="4"/>
  <c r="BD119" i="4"/>
  <c r="AE119" i="4"/>
  <c r="G119" i="4"/>
  <c r="DX119" i="4" s="1"/>
  <c r="DT118" i="4"/>
  <c r="CU118" i="4"/>
  <c r="CS118" i="4"/>
  <c r="CR118" i="4"/>
  <c r="CQ118" i="4"/>
  <c r="CP118" i="4"/>
  <c r="CO118" i="4"/>
  <c r="CN118" i="4"/>
  <c r="CM118" i="4"/>
  <c r="CL118" i="4"/>
  <c r="CK118" i="4"/>
  <c r="CJ118" i="4"/>
  <c r="CI118" i="4"/>
  <c r="CH118" i="4"/>
  <c r="CG118" i="4"/>
  <c r="CE118" i="4"/>
  <c r="CD118" i="4"/>
  <c r="CC118" i="4"/>
  <c r="CB118" i="4"/>
  <c r="BX118" i="4"/>
  <c r="AY118" i="4"/>
  <c r="AW118" i="4"/>
  <c r="AV118" i="4"/>
  <c r="AU118" i="4"/>
  <c r="AT118" i="4"/>
  <c r="AS118" i="4"/>
  <c r="AR118" i="4"/>
  <c r="AQ118" i="4"/>
  <c r="AP118" i="4"/>
  <c r="AO118" i="4"/>
  <c r="AN118" i="4"/>
  <c r="AM118" i="4"/>
  <c r="AL118" i="4"/>
  <c r="AK118" i="4"/>
  <c r="AJ118" i="4"/>
  <c r="AI118" i="4"/>
  <c r="AH118" i="4"/>
  <c r="AB118" i="4"/>
  <c r="AA118" i="4"/>
  <c r="Z118" i="4"/>
  <c r="Y118" i="4"/>
  <c r="X118" i="4"/>
  <c r="W118" i="4"/>
  <c r="V118" i="4"/>
  <c r="U118" i="4"/>
  <c r="T118" i="4"/>
  <c r="S118" i="4"/>
  <c r="R118" i="4"/>
  <c r="Q118" i="4"/>
  <c r="P118" i="4"/>
  <c r="O118" i="4"/>
  <c r="N118" i="4"/>
  <c r="M118" i="4"/>
  <c r="L118" i="4"/>
  <c r="K118" i="4"/>
  <c r="J118" i="4"/>
  <c r="I118" i="4"/>
  <c r="H118" i="4"/>
  <c r="DU117" i="4"/>
  <c r="DS117" i="4"/>
  <c r="DQ117" i="4"/>
  <c r="DP117" i="4"/>
  <c r="DO117" i="4"/>
  <c r="DN117" i="4"/>
  <c r="DM117" i="4"/>
  <c r="DL117" i="4"/>
  <c r="DK117" i="4"/>
  <c r="DJ117" i="4"/>
  <c r="DI117" i="4"/>
  <c r="DH117" i="4"/>
  <c r="DG117" i="4"/>
  <c r="DF117" i="4"/>
  <c r="DE117" i="4"/>
  <c r="DD117" i="4"/>
  <c r="DC117" i="4"/>
  <c r="DA117" i="4"/>
  <c r="CZ117" i="4"/>
  <c r="CT117" i="4"/>
  <c r="CA117" i="4" s="1"/>
  <c r="BY117" i="4"/>
  <c r="BW117" i="4"/>
  <c r="BV117" i="4"/>
  <c r="BU117" i="4"/>
  <c r="BT117" i="4"/>
  <c r="BS117" i="4"/>
  <c r="BR117" i="4"/>
  <c r="BQ117" i="4"/>
  <c r="BP117" i="4"/>
  <c r="BO117" i="4"/>
  <c r="BN117" i="4"/>
  <c r="BM117" i="4"/>
  <c r="BL117" i="4"/>
  <c r="BK117" i="4"/>
  <c r="BJ117" i="4"/>
  <c r="BI117" i="4"/>
  <c r="BH117" i="4"/>
  <c r="BG117" i="4"/>
  <c r="BF117" i="4"/>
  <c r="BE117" i="4"/>
  <c r="BD117" i="4"/>
  <c r="AX117" i="4"/>
  <c r="AE117" i="4"/>
  <c r="G117" i="4"/>
  <c r="DX117" i="4" s="1"/>
  <c r="DU116" i="4"/>
  <c r="DS116" i="4"/>
  <c r="DQ116" i="4"/>
  <c r="DP116" i="4"/>
  <c r="DO116" i="4"/>
  <c r="DN116" i="4"/>
  <c r="DM116" i="4"/>
  <c r="DL116" i="4"/>
  <c r="DK116" i="4"/>
  <c r="DJ116" i="4"/>
  <c r="DI116" i="4"/>
  <c r="DH116" i="4"/>
  <c r="DG116" i="4"/>
  <c r="DF116" i="4"/>
  <c r="DE116" i="4"/>
  <c r="DD116" i="4"/>
  <c r="DC116" i="4"/>
  <c r="DA116" i="4"/>
  <c r="CZ116" i="4"/>
  <c r="CT116" i="4"/>
  <c r="DR116" i="4" s="1"/>
  <c r="BY116" i="4"/>
  <c r="BW116" i="4"/>
  <c r="BU116" i="4"/>
  <c r="BT116" i="4"/>
  <c r="BS116" i="4"/>
  <c r="BR116" i="4"/>
  <c r="BQ116" i="4"/>
  <c r="BP116" i="4"/>
  <c r="BO116" i="4"/>
  <c r="BN116" i="4"/>
  <c r="BM116" i="4"/>
  <c r="BL116" i="4"/>
  <c r="BK116" i="4"/>
  <c r="BJ116" i="4"/>
  <c r="BI116" i="4"/>
  <c r="BH116" i="4"/>
  <c r="BG116" i="4"/>
  <c r="BF116" i="4"/>
  <c r="BE116" i="4"/>
  <c r="BD116" i="4"/>
  <c r="AX116" i="4"/>
  <c r="BV116" i="4" s="1"/>
  <c r="AE116" i="4"/>
  <c r="AD116" i="4" s="1"/>
  <c r="BB116" i="4" s="1"/>
  <c r="G116" i="4"/>
  <c r="DX116" i="4" s="1"/>
  <c r="DU115" i="4"/>
  <c r="DS115" i="4"/>
  <c r="DR115" i="4"/>
  <c r="DQ115" i="4"/>
  <c r="DP115" i="4"/>
  <c r="DO115" i="4"/>
  <c r="DN115" i="4"/>
  <c r="DM115" i="4"/>
  <c r="DL115" i="4"/>
  <c r="DK115" i="4"/>
  <c r="DJ115" i="4"/>
  <c r="DI115" i="4"/>
  <c r="DH115" i="4"/>
  <c r="DG115" i="4"/>
  <c r="DF115" i="4"/>
  <c r="DE115" i="4"/>
  <c r="DD115" i="4"/>
  <c r="DC115" i="4"/>
  <c r="DA115" i="4"/>
  <c r="CZ115" i="4"/>
  <c r="CT115" i="4"/>
  <c r="CA115" i="4" s="1"/>
  <c r="BY115" i="4"/>
  <c r="BW115" i="4"/>
  <c r="BU115" i="4"/>
  <c r="BT115" i="4"/>
  <c r="BS115" i="4"/>
  <c r="BR115" i="4"/>
  <c r="BQ115" i="4"/>
  <c r="BP115" i="4"/>
  <c r="BO115" i="4"/>
  <c r="BN115" i="4"/>
  <c r="BM115" i="4"/>
  <c r="BL115" i="4"/>
  <c r="BK115" i="4"/>
  <c r="BJ115" i="4"/>
  <c r="BI115" i="4"/>
  <c r="BH115" i="4"/>
  <c r="BG115" i="4"/>
  <c r="BF115" i="4"/>
  <c r="BE115" i="4"/>
  <c r="BD115" i="4"/>
  <c r="AX115" i="4"/>
  <c r="BV115" i="4" s="1"/>
  <c r="G115" i="4"/>
  <c r="DU114" i="4"/>
  <c r="DS114" i="4"/>
  <c r="DQ114" i="4"/>
  <c r="DP114" i="4"/>
  <c r="DO114" i="4"/>
  <c r="DN114" i="4"/>
  <c r="DM114" i="4"/>
  <c r="DL114" i="4"/>
  <c r="DK114" i="4"/>
  <c r="DJ114" i="4"/>
  <c r="DI114" i="4"/>
  <c r="DH114" i="4"/>
  <c r="DG114" i="4"/>
  <c r="DF114" i="4"/>
  <c r="DE114" i="4"/>
  <c r="DD114" i="4"/>
  <c r="DC114" i="4"/>
  <c r="DB114" i="4"/>
  <c r="DA114" i="4"/>
  <c r="CZ114" i="4"/>
  <c r="CT114" i="4"/>
  <c r="BY114" i="4"/>
  <c r="BW114" i="4"/>
  <c r="BU114" i="4"/>
  <c r="BT114" i="4"/>
  <c r="BS114" i="4"/>
  <c r="BR114" i="4"/>
  <c r="BQ114" i="4"/>
  <c r="BP114" i="4"/>
  <c r="BO114" i="4"/>
  <c r="BN114" i="4"/>
  <c r="BM114" i="4"/>
  <c r="BL114" i="4"/>
  <c r="BK114" i="4"/>
  <c r="BJ114" i="4"/>
  <c r="BI114" i="4"/>
  <c r="BH114" i="4"/>
  <c r="BG114" i="4"/>
  <c r="BF114" i="4"/>
  <c r="BE114" i="4"/>
  <c r="AX114" i="4"/>
  <c r="BV114" i="4" s="1"/>
  <c r="AF114" i="4"/>
  <c r="AF118" i="4" s="1"/>
  <c r="G114" i="4"/>
  <c r="DX114" i="4" s="1"/>
  <c r="DU113" i="4"/>
  <c r="DS113" i="4"/>
  <c r="DR113" i="4"/>
  <c r="DQ113" i="4"/>
  <c r="DP113" i="4"/>
  <c r="DO113" i="4"/>
  <c r="DN113" i="4"/>
  <c r="DM113" i="4"/>
  <c r="DL113" i="4"/>
  <c r="DK113" i="4"/>
  <c r="DJ113" i="4"/>
  <c r="DI113" i="4"/>
  <c r="DH113" i="4"/>
  <c r="DG113" i="4"/>
  <c r="DF113" i="4"/>
  <c r="DE113" i="4"/>
  <c r="DD113" i="4"/>
  <c r="DC113" i="4"/>
  <c r="DA113" i="4"/>
  <c r="CZ113" i="4"/>
  <c r="CA113" i="4"/>
  <c r="BY113" i="4"/>
  <c r="BW113" i="4"/>
  <c r="BV113" i="4"/>
  <c r="BU113" i="4"/>
  <c r="BT113" i="4"/>
  <c r="BS113" i="4"/>
  <c r="BR113" i="4"/>
  <c r="BQ113" i="4"/>
  <c r="BP113" i="4"/>
  <c r="BO113" i="4"/>
  <c r="BN113" i="4"/>
  <c r="BM113" i="4"/>
  <c r="BL113" i="4"/>
  <c r="BK113" i="4"/>
  <c r="BJ113" i="4"/>
  <c r="BI113" i="4"/>
  <c r="BH113" i="4"/>
  <c r="BG113" i="4"/>
  <c r="BF113" i="4"/>
  <c r="BE113" i="4"/>
  <c r="BD113" i="4"/>
  <c r="AE113" i="4"/>
  <c r="AD113" i="4" s="1"/>
  <c r="BB113" i="4" s="1"/>
  <c r="G113" i="4"/>
  <c r="DX113" i="4" s="1"/>
  <c r="DU112" i="4"/>
  <c r="DS112" i="4"/>
  <c r="DR112" i="4"/>
  <c r="DQ112" i="4"/>
  <c r="DP112" i="4"/>
  <c r="DO112" i="4"/>
  <c r="DN112" i="4"/>
  <c r="DM112" i="4"/>
  <c r="DL112" i="4"/>
  <c r="DK112" i="4"/>
  <c r="DJ112" i="4"/>
  <c r="DI112" i="4"/>
  <c r="DH112" i="4"/>
  <c r="DG112" i="4"/>
  <c r="DF112" i="4"/>
  <c r="DE112" i="4"/>
  <c r="DD112" i="4"/>
  <c r="DC112" i="4"/>
  <c r="DA112" i="4"/>
  <c r="CZ112" i="4"/>
  <c r="CA112" i="4"/>
  <c r="BZ112" i="4" s="1"/>
  <c r="CX112" i="4" s="1"/>
  <c r="BY112" i="4"/>
  <c r="BW112" i="4"/>
  <c r="BV112" i="4"/>
  <c r="BU112" i="4"/>
  <c r="BT112" i="4"/>
  <c r="BS112" i="4"/>
  <c r="BR112" i="4"/>
  <c r="BQ112" i="4"/>
  <c r="BP112" i="4"/>
  <c r="BO112" i="4"/>
  <c r="BN112" i="4"/>
  <c r="BM112" i="4"/>
  <c r="BL112" i="4"/>
  <c r="BK112" i="4"/>
  <c r="BJ112" i="4"/>
  <c r="BI112" i="4"/>
  <c r="BH112" i="4"/>
  <c r="BG112" i="4"/>
  <c r="BF112" i="4"/>
  <c r="BE112" i="4"/>
  <c r="BD112" i="4"/>
  <c r="AE112" i="4"/>
  <c r="G112" i="4"/>
  <c r="DX112" i="4" s="1"/>
  <c r="DU111" i="4"/>
  <c r="DS111" i="4"/>
  <c r="DR111" i="4"/>
  <c r="DQ111" i="4"/>
  <c r="DP111" i="4"/>
  <c r="DO111" i="4"/>
  <c r="DN111" i="4"/>
  <c r="DM111" i="4"/>
  <c r="DL111" i="4"/>
  <c r="DK111" i="4"/>
  <c r="DJ111" i="4"/>
  <c r="DI111" i="4"/>
  <c r="DH111" i="4"/>
  <c r="DG111" i="4"/>
  <c r="DF111" i="4"/>
  <c r="DE111" i="4"/>
  <c r="DD111" i="4"/>
  <c r="DC111" i="4"/>
  <c r="DA111" i="4"/>
  <c r="CZ111" i="4"/>
  <c r="CA111" i="4"/>
  <c r="BY111" i="4"/>
  <c r="BW111" i="4"/>
  <c r="BV111" i="4"/>
  <c r="BU111" i="4"/>
  <c r="BT111" i="4"/>
  <c r="BS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E111" i="4"/>
  <c r="BD111" i="4"/>
  <c r="AE111" i="4"/>
  <c r="G111" i="4"/>
  <c r="DU110" i="4"/>
  <c r="DS110" i="4"/>
  <c r="DR110" i="4"/>
  <c r="DQ110" i="4"/>
  <c r="DP110" i="4"/>
  <c r="DO110" i="4"/>
  <c r="DN110" i="4"/>
  <c r="DM110" i="4"/>
  <c r="DL110" i="4"/>
  <c r="DK110" i="4"/>
  <c r="DJ110" i="4"/>
  <c r="DI110" i="4"/>
  <c r="DH110" i="4"/>
  <c r="DG110" i="4"/>
  <c r="DF110" i="4"/>
  <c r="DE110" i="4"/>
  <c r="DD110" i="4"/>
  <c r="DC110" i="4"/>
  <c r="DA110" i="4"/>
  <c r="CZ110" i="4"/>
  <c r="CA110" i="4"/>
  <c r="BY110" i="4"/>
  <c r="BW110" i="4"/>
  <c r="BV110" i="4"/>
  <c r="BU110" i="4"/>
  <c r="BT110" i="4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AE110" i="4"/>
  <c r="G110" i="4"/>
  <c r="DS109" i="4"/>
  <c r="DR109" i="4"/>
  <c r="DQ109" i="4"/>
  <c r="DP109" i="4"/>
  <c r="DO109" i="4"/>
  <c r="DN109" i="4"/>
  <c r="DM109" i="4"/>
  <c r="DL109" i="4"/>
  <c r="DK109" i="4"/>
  <c r="DJ109" i="4"/>
  <c r="DI109" i="4"/>
  <c r="DH109" i="4"/>
  <c r="DG109" i="4"/>
  <c r="DF109" i="4"/>
  <c r="DE109" i="4"/>
  <c r="DD109" i="4"/>
  <c r="DC109" i="4"/>
  <c r="DB109" i="4"/>
  <c r="DA109" i="4"/>
  <c r="CZ109" i="4"/>
  <c r="CW109" i="4"/>
  <c r="BW109" i="4"/>
  <c r="BV109" i="4"/>
  <c r="BU109" i="4"/>
  <c r="BT109" i="4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G109" i="4"/>
  <c r="BF109" i="4"/>
  <c r="BE109" i="4"/>
  <c r="BD109" i="4"/>
  <c r="BA109" i="4"/>
  <c r="AE109" i="4" s="1"/>
  <c r="AC109" i="4"/>
  <c r="G109" i="4" s="1"/>
  <c r="DX109" i="4" s="1"/>
  <c r="DU108" i="4"/>
  <c r="DS108" i="4"/>
  <c r="DR108" i="4"/>
  <c r="DQ108" i="4"/>
  <c r="DP108" i="4"/>
  <c r="DO108" i="4"/>
  <c r="DN108" i="4"/>
  <c r="DM108" i="4"/>
  <c r="DL108" i="4"/>
  <c r="DK108" i="4"/>
  <c r="DJ108" i="4"/>
  <c r="DI108" i="4"/>
  <c r="DH108" i="4"/>
  <c r="DG108" i="4"/>
  <c r="DF108" i="4"/>
  <c r="DE108" i="4"/>
  <c r="DC108" i="4"/>
  <c r="DA108" i="4"/>
  <c r="CZ108" i="4"/>
  <c r="CF108" i="4"/>
  <c r="BW108" i="4"/>
  <c r="BV108" i="4"/>
  <c r="BU108" i="4"/>
  <c r="BT108" i="4"/>
  <c r="BS108" i="4"/>
  <c r="BR108" i="4"/>
  <c r="BQ108" i="4"/>
  <c r="BP108" i="4"/>
  <c r="BO108" i="4"/>
  <c r="BN108" i="4"/>
  <c r="BM108" i="4"/>
  <c r="BL108" i="4"/>
  <c r="BK108" i="4"/>
  <c r="BJ108" i="4"/>
  <c r="BI108" i="4"/>
  <c r="BG108" i="4"/>
  <c r="BF108" i="4"/>
  <c r="BE108" i="4"/>
  <c r="BD108" i="4"/>
  <c r="BA108" i="4"/>
  <c r="BY108" i="4" s="1"/>
  <c r="AJ108" i="4"/>
  <c r="AJ143" i="4" s="1"/>
  <c r="AE108" i="4"/>
  <c r="G108" i="4"/>
  <c r="DX108" i="4" s="1"/>
  <c r="DS107" i="4"/>
  <c r="DR107" i="4"/>
  <c r="DQ107" i="4"/>
  <c r="DP107" i="4"/>
  <c r="DO107" i="4"/>
  <c r="DN107" i="4"/>
  <c r="DM107" i="4"/>
  <c r="DL107" i="4"/>
  <c r="DK107" i="4"/>
  <c r="DJ107" i="4"/>
  <c r="DI107" i="4"/>
  <c r="DH107" i="4"/>
  <c r="DG107" i="4"/>
  <c r="DF107" i="4"/>
  <c r="DE107" i="4"/>
  <c r="DD107" i="4"/>
  <c r="DC107" i="4"/>
  <c r="DB107" i="4"/>
  <c r="DA107" i="4"/>
  <c r="CZ107" i="4"/>
  <c r="CC107" i="4"/>
  <c r="CC143" i="4" s="1"/>
  <c r="BW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BF107" i="4"/>
  <c r="BE107" i="4"/>
  <c r="BD107" i="4"/>
  <c r="BA107" i="4"/>
  <c r="AX107" i="4"/>
  <c r="AG107" i="4"/>
  <c r="AG143" i="4" s="1"/>
  <c r="AC107" i="4"/>
  <c r="I107" i="4"/>
  <c r="I143" i="4" s="1"/>
  <c r="DU106" i="4"/>
  <c r="DS106" i="4"/>
  <c r="DR106" i="4"/>
  <c r="DQ106" i="4"/>
  <c r="DP106" i="4"/>
  <c r="DO106" i="4"/>
  <c r="DN106" i="4"/>
  <c r="DM106" i="4"/>
  <c r="DL106" i="4"/>
  <c r="DK106" i="4"/>
  <c r="DJ106" i="4"/>
  <c r="DI106" i="4"/>
  <c r="DH106" i="4"/>
  <c r="DG106" i="4"/>
  <c r="DF106" i="4"/>
  <c r="DE106" i="4"/>
  <c r="DD106" i="4"/>
  <c r="DC106" i="4"/>
  <c r="DA106" i="4"/>
  <c r="CZ106" i="4"/>
  <c r="CX106" i="4"/>
  <c r="BV106" i="4"/>
  <c r="BC106" i="4" s="1"/>
  <c r="AE106" i="4"/>
  <c r="G106" i="4"/>
  <c r="DX106" i="4" s="1"/>
  <c r="DU105" i="4"/>
  <c r="DS105" i="4"/>
  <c r="DR105" i="4"/>
  <c r="DQ105" i="4"/>
  <c r="DP105" i="4"/>
  <c r="DO105" i="4"/>
  <c r="DN105" i="4"/>
  <c r="DM105" i="4"/>
  <c r="DL105" i="4"/>
  <c r="DK105" i="4"/>
  <c r="DJ105" i="4"/>
  <c r="DI105" i="4"/>
  <c r="DH105" i="4"/>
  <c r="DG105" i="4"/>
  <c r="DF105" i="4"/>
  <c r="DE105" i="4"/>
  <c r="DD105" i="4"/>
  <c r="DC105" i="4"/>
  <c r="DA105" i="4"/>
  <c r="CZ105" i="4"/>
  <c r="CT105" i="4"/>
  <c r="CA105" i="4" s="1"/>
  <c r="BY105" i="4"/>
  <c r="BW105" i="4"/>
  <c r="BU105" i="4"/>
  <c r="BT105" i="4"/>
  <c r="BS105" i="4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AX105" i="4"/>
  <c r="AE105" i="4" s="1"/>
  <c r="G105" i="4"/>
  <c r="DX105" i="4" s="1"/>
  <c r="DU104" i="4"/>
  <c r="DS104" i="4"/>
  <c r="DQ104" i="4"/>
  <c r="DP104" i="4"/>
  <c r="DO104" i="4"/>
  <c r="DN104" i="4"/>
  <c r="DM104" i="4"/>
  <c r="DL104" i="4"/>
  <c r="DK104" i="4"/>
  <c r="DJ104" i="4"/>
  <c r="DI104" i="4"/>
  <c r="DH104" i="4"/>
  <c r="DG104" i="4"/>
  <c r="DF104" i="4"/>
  <c r="DE104" i="4"/>
  <c r="DD104" i="4"/>
  <c r="DC104" i="4"/>
  <c r="DA104" i="4"/>
  <c r="CZ104" i="4"/>
  <c r="CT104" i="4"/>
  <c r="CA104" i="4"/>
  <c r="BY104" i="4"/>
  <c r="BW104" i="4"/>
  <c r="BU104" i="4"/>
  <c r="BT104" i="4"/>
  <c r="BS104" i="4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AX104" i="4"/>
  <c r="BV104" i="4" s="1"/>
  <c r="G104" i="4"/>
  <c r="DX104" i="4" s="1"/>
  <c r="DU103" i="4"/>
  <c r="DS103" i="4"/>
  <c r="DR103" i="4"/>
  <c r="DQ103" i="4"/>
  <c r="DP103" i="4"/>
  <c r="DO103" i="4"/>
  <c r="DN103" i="4"/>
  <c r="DM103" i="4"/>
  <c r="DL103" i="4"/>
  <c r="DK103" i="4"/>
  <c r="DJ103" i="4"/>
  <c r="DI103" i="4"/>
  <c r="DH103" i="4"/>
  <c r="DG103" i="4"/>
  <c r="DF103" i="4"/>
  <c r="DE103" i="4"/>
  <c r="DD103" i="4"/>
  <c r="DC103" i="4"/>
  <c r="DA103" i="4"/>
  <c r="CZ103" i="4"/>
  <c r="CA103" i="4"/>
  <c r="BY103" i="4"/>
  <c r="BW103" i="4"/>
  <c r="BU103" i="4"/>
  <c r="BT103" i="4"/>
  <c r="BS103" i="4"/>
  <c r="BR103" i="4"/>
  <c r="BQ103" i="4"/>
  <c r="BP103" i="4"/>
  <c r="BO103" i="4"/>
  <c r="BN103" i="4"/>
  <c r="BM103" i="4"/>
  <c r="BL103" i="4"/>
  <c r="BK103" i="4"/>
  <c r="BJ103" i="4"/>
  <c r="BI103" i="4"/>
  <c r="BH103" i="4"/>
  <c r="BG103" i="4"/>
  <c r="BF103" i="4"/>
  <c r="BE103" i="4"/>
  <c r="BD103" i="4"/>
  <c r="AX103" i="4"/>
  <c r="G103" i="4"/>
  <c r="DX103" i="4" s="1"/>
  <c r="DT102" i="4"/>
  <c r="CU102" i="4"/>
  <c r="CT102" i="4"/>
  <c r="CS102" i="4"/>
  <c r="CR102" i="4"/>
  <c r="CO102" i="4"/>
  <c r="CN102" i="4"/>
  <c r="CM102" i="4"/>
  <c r="CL102" i="4"/>
  <c r="CK102" i="4"/>
  <c r="CJ102" i="4"/>
  <c r="CI102" i="4"/>
  <c r="CH102" i="4"/>
  <c r="CG102" i="4"/>
  <c r="CF102" i="4"/>
  <c r="CE102" i="4"/>
  <c r="CD102" i="4"/>
  <c r="CB102" i="4"/>
  <c r="BX102" i="4"/>
  <c r="AY102" i="4"/>
  <c r="AX102" i="4"/>
  <c r="AW102" i="4"/>
  <c r="AV102" i="4"/>
  <c r="AS102" i="4"/>
  <c r="AR102" i="4"/>
  <c r="AQ102" i="4"/>
  <c r="AP102" i="4"/>
  <c r="AO102" i="4"/>
  <c r="AN102" i="4"/>
  <c r="AM102" i="4"/>
  <c r="AL102" i="4"/>
  <c r="AK102" i="4"/>
  <c r="AJ102" i="4"/>
  <c r="AI102" i="4"/>
  <c r="AH102" i="4"/>
  <c r="AF102" i="4"/>
  <c r="AB102" i="4"/>
  <c r="AA102" i="4"/>
  <c r="Z102" i="4"/>
  <c r="Y102" i="4"/>
  <c r="X102" i="4"/>
  <c r="W102" i="4"/>
  <c r="U102" i="4"/>
  <c r="T102" i="4"/>
  <c r="S102" i="4"/>
  <c r="R102" i="4"/>
  <c r="Q102" i="4"/>
  <c r="P102" i="4"/>
  <c r="O102" i="4"/>
  <c r="N102" i="4"/>
  <c r="M102" i="4"/>
  <c r="L102" i="4"/>
  <c r="K102" i="4"/>
  <c r="J102" i="4"/>
  <c r="I102" i="4"/>
  <c r="H102" i="4"/>
  <c r="DS101" i="4"/>
  <c r="DR101" i="4"/>
  <c r="DQ101" i="4"/>
  <c r="DP101" i="4"/>
  <c r="DO101" i="4"/>
  <c r="DN101" i="4"/>
  <c r="DM101" i="4"/>
  <c r="DL101" i="4"/>
  <c r="DK101" i="4"/>
  <c r="DJ101" i="4"/>
  <c r="DI101" i="4"/>
  <c r="DH101" i="4"/>
  <c r="DG101" i="4"/>
  <c r="DF101" i="4"/>
  <c r="DE101" i="4"/>
  <c r="DD101" i="4"/>
  <c r="DC101" i="4"/>
  <c r="DA101" i="4"/>
  <c r="CZ101" i="4"/>
  <c r="CW101" i="4"/>
  <c r="CA101" i="4" s="1"/>
  <c r="BW101" i="4"/>
  <c r="BV101" i="4"/>
  <c r="BU101" i="4"/>
  <c r="BT101" i="4"/>
  <c r="BS101" i="4"/>
  <c r="BR101" i="4"/>
  <c r="BQ101" i="4"/>
  <c r="BP101" i="4"/>
  <c r="BO101" i="4"/>
  <c r="BN101" i="4"/>
  <c r="BM101" i="4"/>
  <c r="BL101" i="4"/>
  <c r="BK101" i="4"/>
  <c r="BJ101" i="4"/>
  <c r="BI101" i="4"/>
  <c r="BH101" i="4"/>
  <c r="BG101" i="4"/>
  <c r="BF101" i="4"/>
  <c r="BE101" i="4"/>
  <c r="BD101" i="4"/>
  <c r="BA101" i="4"/>
  <c r="AE101" i="4" s="1"/>
  <c r="AC101" i="4"/>
  <c r="DU100" i="4"/>
  <c r="DS100" i="4"/>
  <c r="DR100" i="4"/>
  <c r="DQ100" i="4"/>
  <c r="DP100" i="4"/>
  <c r="DO100" i="4"/>
  <c r="DN100" i="4"/>
  <c r="DM100" i="4"/>
  <c r="DL100" i="4"/>
  <c r="DK100" i="4"/>
  <c r="DJ100" i="4"/>
  <c r="DI100" i="4"/>
  <c r="DH100" i="4"/>
  <c r="DG100" i="4"/>
  <c r="DF100" i="4"/>
  <c r="DE100" i="4"/>
  <c r="DD100" i="4"/>
  <c r="DC100" i="4"/>
  <c r="CZ100" i="4"/>
  <c r="CC100" i="4"/>
  <c r="DA100" i="4" s="1"/>
  <c r="CA100" i="4"/>
  <c r="BZ100" i="4" s="1"/>
  <c r="CX100" i="4" s="1"/>
  <c r="BW100" i="4"/>
  <c r="BV100" i="4"/>
  <c r="BU100" i="4"/>
  <c r="BT100" i="4"/>
  <c r="BS100" i="4"/>
  <c r="BR100" i="4"/>
  <c r="BQ100" i="4"/>
  <c r="BP100" i="4"/>
  <c r="BO100" i="4"/>
  <c r="BN100" i="4"/>
  <c r="BM100" i="4"/>
  <c r="BL100" i="4"/>
  <c r="BK100" i="4"/>
  <c r="BJ100" i="4"/>
  <c r="BI100" i="4"/>
  <c r="BH100" i="4"/>
  <c r="BG100" i="4"/>
  <c r="BF100" i="4"/>
  <c r="BD100" i="4"/>
  <c r="BA100" i="4"/>
  <c r="BY100" i="4" s="1"/>
  <c r="AG100" i="4"/>
  <c r="G100" i="4"/>
  <c r="DX100" i="4" s="1"/>
  <c r="DU99" i="4"/>
  <c r="DS99" i="4"/>
  <c r="DR99" i="4"/>
  <c r="DQ99" i="4"/>
  <c r="DP99" i="4"/>
  <c r="DO99" i="4"/>
  <c r="DN99" i="4"/>
  <c r="DM99" i="4"/>
  <c r="DL99" i="4"/>
  <c r="DK99" i="4"/>
  <c r="DJ99" i="4"/>
  <c r="DI99" i="4"/>
  <c r="DH99" i="4"/>
  <c r="DG99" i="4"/>
  <c r="DF99" i="4"/>
  <c r="DE99" i="4"/>
  <c r="DD99" i="4"/>
  <c r="DC99" i="4"/>
  <c r="DA99" i="4"/>
  <c r="CZ99" i="4"/>
  <c r="CY99" i="4" s="1"/>
  <c r="CA99" i="4"/>
  <c r="BS99" i="4"/>
  <c r="BC99" i="4"/>
  <c r="AE99" i="4"/>
  <c r="G99" i="4"/>
  <c r="DX99" i="4" s="1"/>
  <c r="DU98" i="4"/>
  <c r="DS98" i="4"/>
  <c r="DR98" i="4"/>
  <c r="DQ98" i="4"/>
  <c r="DP98" i="4"/>
  <c r="DO98" i="4"/>
  <c r="DN98" i="4"/>
  <c r="DM98" i="4"/>
  <c r="DL98" i="4"/>
  <c r="DK98" i="4"/>
  <c r="DJ98" i="4"/>
  <c r="DI98" i="4"/>
  <c r="DH98" i="4"/>
  <c r="DG98" i="4"/>
  <c r="DF98" i="4"/>
  <c r="DE98" i="4"/>
  <c r="DD98" i="4"/>
  <c r="DC98" i="4"/>
  <c r="CY98" i="4" s="1"/>
  <c r="DA98" i="4"/>
  <c r="CZ98" i="4"/>
  <c r="CA98" i="4"/>
  <c r="BY98" i="4"/>
  <c r="BW98" i="4"/>
  <c r="BV98" i="4"/>
  <c r="BU98" i="4"/>
  <c r="BT98" i="4"/>
  <c r="BS98" i="4"/>
  <c r="BR98" i="4"/>
  <c r="BQ98" i="4"/>
  <c r="BP98" i="4"/>
  <c r="BO98" i="4"/>
  <c r="BN98" i="4"/>
  <c r="BM98" i="4"/>
  <c r="BL98" i="4"/>
  <c r="BK98" i="4"/>
  <c r="BJ98" i="4"/>
  <c r="BI98" i="4"/>
  <c r="BH98" i="4"/>
  <c r="BG98" i="4"/>
  <c r="BF98" i="4"/>
  <c r="BE98" i="4"/>
  <c r="BD98" i="4"/>
  <c r="AE98" i="4"/>
  <c r="G98" i="4"/>
  <c r="DX98" i="4" s="1"/>
  <c r="DU97" i="4"/>
  <c r="DS97" i="4"/>
  <c r="DR97" i="4"/>
  <c r="DQ97" i="4"/>
  <c r="DP97" i="4"/>
  <c r="DO97" i="4"/>
  <c r="DN97" i="4"/>
  <c r="DM97" i="4"/>
  <c r="DL97" i="4"/>
  <c r="DK97" i="4"/>
  <c r="DJ97" i="4"/>
  <c r="DI97" i="4"/>
  <c r="DH97" i="4"/>
  <c r="DG97" i="4"/>
  <c r="DF97" i="4"/>
  <c r="DE97" i="4"/>
  <c r="DD97" i="4"/>
  <c r="DC97" i="4"/>
  <c r="CZ97" i="4"/>
  <c r="CC97" i="4"/>
  <c r="CA97" i="4" s="1"/>
  <c r="BY97" i="4"/>
  <c r="BW97" i="4"/>
  <c r="BV97" i="4"/>
  <c r="BU97" i="4"/>
  <c r="BT97" i="4"/>
  <c r="BS97" i="4"/>
  <c r="BR97" i="4"/>
  <c r="BQ97" i="4"/>
  <c r="BP97" i="4"/>
  <c r="BO97" i="4"/>
  <c r="BN97" i="4"/>
  <c r="BM97" i="4"/>
  <c r="BL97" i="4"/>
  <c r="BK97" i="4"/>
  <c r="BJ97" i="4"/>
  <c r="BI97" i="4"/>
  <c r="BH97" i="4"/>
  <c r="BG97" i="4"/>
  <c r="BF97" i="4"/>
  <c r="BD97" i="4"/>
  <c r="AG97" i="4"/>
  <c r="BE97" i="4" s="1"/>
  <c r="AE97" i="4"/>
  <c r="AD97" i="4" s="1"/>
  <c r="BB97" i="4" s="1"/>
  <c r="G97" i="4"/>
  <c r="DX97" i="4" s="1"/>
  <c r="DU96" i="4"/>
  <c r="DS96" i="4"/>
  <c r="DR96" i="4"/>
  <c r="DQ96" i="4"/>
  <c r="DP96" i="4"/>
  <c r="DO96" i="4"/>
  <c r="DN96" i="4"/>
  <c r="DM96" i="4"/>
  <c r="DL96" i="4"/>
  <c r="DK96" i="4"/>
  <c r="DJ96" i="4"/>
  <c r="DI96" i="4"/>
  <c r="DH96" i="4"/>
  <c r="DG96" i="4"/>
  <c r="DF96" i="4"/>
  <c r="DE96" i="4"/>
  <c r="DD96" i="4"/>
  <c r="DC96" i="4"/>
  <c r="DA96" i="4"/>
  <c r="CZ96" i="4"/>
  <c r="CA96" i="4"/>
  <c r="BY96" i="4"/>
  <c r="BW96" i="4"/>
  <c r="BV96" i="4"/>
  <c r="BU96" i="4"/>
  <c r="BT96" i="4"/>
  <c r="BS96" i="4"/>
  <c r="BR96" i="4"/>
  <c r="BQ96" i="4"/>
  <c r="BP96" i="4"/>
  <c r="BO96" i="4"/>
  <c r="BN96" i="4"/>
  <c r="BM96" i="4"/>
  <c r="BL96" i="4"/>
  <c r="BK96" i="4"/>
  <c r="BJ96" i="4"/>
  <c r="BI96" i="4"/>
  <c r="BH96" i="4"/>
  <c r="BG96" i="4"/>
  <c r="BF96" i="4"/>
  <c r="BE96" i="4"/>
  <c r="BD96" i="4"/>
  <c r="AE96" i="4"/>
  <c r="G96" i="4"/>
  <c r="DX96" i="4" s="1"/>
  <c r="DU95" i="4"/>
  <c r="DS95" i="4"/>
  <c r="DR95" i="4"/>
  <c r="DQ95" i="4"/>
  <c r="DP95" i="4"/>
  <c r="DO95" i="4"/>
  <c r="DN95" i="4"/>
  <c r="DM95" i="4"/>
  <c r="DL95" i="4"/>
  <c r="DK95" i="4"/>
  <c r="DJ95" i="4"/>
  <c r="DI95" i="4"/>
  <c r="DH95" i="4"/>
  <c r="DG95" i="4"/>
  <c r="DF95" i="4"/>
  <c r="DE95" i="4"/>
  <c r="DD95" i="4"/>
  <c r="DC95" i="4"/>
  <c r="CZ95" i="4"/>
  <c r="CC95" i="4"/>
  <c r="DA95" i="4" s="1"/>
  <c r="CA95" i="4"/>
  <c r="BY95" i="4"/>
  <c r="BW95" i="4"/>
  <c r="BV95" i="4"/>
  <c r="BU95" i="4"/>
  <c r="BT95" i="4"/>
  <c r="BS95" i="4"/>
  <c r="BR95" i="4"/>
  <c r="BQ95" i="4"/>
  <c r="BP95" i="4"/>
  <c r="BO95" i="4"/>
  <c r="BN95" i="4"/>
  <c r="BM95" i="4"/>
  <c r="BL95" i="4"/>
  <c r="BK95" i="4"/>
  <c r="BJ95" i="4"/>
  <c r="BI95" i="4"/>
  <c r="BH95" i="4"/>
  <c r="BG95" i="4"/>
  <c r="BF95" i="4"/>
  <c r="BE95" i="4"/>
  <c r="BD95" i="4"/>
  <c r="AG95" i="4"/>
  <c r="AE95" i="4" s="1"/>
  <c r="G95" i="4"/>
  <c r="DX95" i="4" s="1"/>
  <c r="DU94" i="4"/>
  <c r="DS94" i="4"/>
  <c r="DR94" i="4"/>
  <c r="DQ94" i="4"/>
  <c r="DP94" i="4"/>
  <c r="DO94" i="4"/>
  <c r="DN94" i="4"/>
  <c r="DM94" i="4"/>
  <c r="DL94" i="4"/>
  <c r="DK94" i="4"/>
  <c r="DJ94" i="4"/>
  <c r="DI94" i="4"/>
  <c r="DH94" i="4"/>
  <c r="DG94" i="4"/>
  <c r="DF94" i="4"/>
  <c r="DE94" i="4"/>
  <c r="DD94" i="4"/>
  <c r="DC94" i="4"/>
  <c r="CZ94" i="4"/>
  <c r="CC94" i="4"/>
  <c r="DA94" i="4" s="1"/>
  <c r="CA94" i="4"/>
  <c r="BZ94" i="4" s="1"/>
  <c r="CX94" i="4" s="1"/>
  <c r="BY94" i="4"/>
  <c r="BW94" i="4"/>
  <c r="BV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BD94" i="4"/>
  <c r="AG94" i="4"/>
  <c r="G94" i="4"/>
  <c r="DX94" i="4" s="1"/>
  <c r="DU93" i="4"/>
  <c r="DS93" i="4"/>
  <c r="DR93" i="4"/>
  <c r="DQ93" i="4"/>
  <c r="DP93" i="4"/>
  <c r="DO93" i="4"/>
  <c r="DN93" i="4"/>
  <c r="DM93" i="4"/>
  <c r="DL93" i="4"/>
  <c r="DK93" i="4"/>
  <c r="DJ93" i="4"/>
  <c r="DI93" i="4"/>
  <c r="DH93" i="4"/>
  <c r="DG93" i="4"/>
  <c r="DF93" i="4"/>
  <c r="DE93" i="4"/>
  <c r="DD93" i="4"/>
  <c r="DC93" i="4"/>
  <c r="DA93" i="4"/>
  <c r="CZ93" i="4"/>
  <c r="CA93" i="4"/>
  <c r="BY93" i="4"/>
  <c r="BW93" i="4"/>
  <c r="BV93" i="4"/>
  <c r="BU93" i="4"/>
  <c r="BT93" i="4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E93" i="4"/>
  <c r="BD93" i="4"/>
  <c r="AE93" i="4"/>
  <c r="G93" i="4"/>
  <c r="DX93" i="4" s="1"/>
  <c r="DU92" i="4"/>
  <c r="DS92" i="4"/>
  <c r="DR92" i="4"/>
  <c r="DQ92" i="4"/>
  <c r="DP92" i="4"/>
  <c r="DO92" i="4"/>
  <c r="DN92" i="4"/>
  <c r="DM92" i="4"/>
  <c r="DL92" i="4"/>
  <c r="DK92" i="4"/>
  <c r="DJ92" i="4"/>
  <c r="DI92" i="4"/>
  <c r="DH92" i="4"/>
  <c r="DG92" i="4"/>
  <c r="DF92" i="4"/>
  <c r="DE92" i="4"/>
  <c r="DD92" i="4"/>
  <c r="DC92" i="4"/>
  <c r="DA92" i="4"/>
  <c r="CZ92" i="4"/>
  <c r="CA92" i="4"/>
  <c r="BY92" i="4"/>
  <c r="BW92" i="4"/>
  <c r="BV92" i="4"/>
  <c r="BU92" i="4"/>
  <c r="BT92" i="4"/>
  <c r="BS92" i="4"/>
  <c r="BR92" i="4"/>
  <c r="BQ92" i="4"/>
  <c r="BP92" i="4"/>
  <c r="BO92" i="4"/>
  <c r="BN92" i="4"/>
  <c r="BM92" i="4"/>
  <c r="BL92" i="4"/>
  <c r="BK92" i="4"/>
  <c r="BJ92" i="4"/>
  <c r="BI92" i="4"/>
  <c r="BH92" i="4"/>
  <c r="BG92" i="4"/>
  <c r="BF92" i="4"/>
  <c r="BE92" i="4"/>
  <c r="BD92" i="4"/>
  <c r="AE92" i="4"/>
  <c r="G92" i="4"/>
  <c r="DX92" i="4" s="1"/>
  <c r="DU91" i="4"/>
  <c r="DS91" i="4"/>
  <c r="DR91" i="4"/>
  <c r="DQ91" i="4"/>
  <c r="DP91" i="4"/>
  <c r="DN91" i="4"/>
  <c r="DM91" i="4"/>
  <c r="DL91" i="4"/>
  <c r="DK91" i="4"/>
  <c r="DJ91" i="4"/>
  <c r="DI91" i="4"/>
  <c r="DH91" i="4"/>
  <c r="DG91" i="4"/>
  <c r="DF91" i="4"/>
  <c r="DE91" i="4"/>
  <c r="DD91" i="4"/>
  <c r="DC91" i="4"/>
  <c r="DA91" i="4"/>
  <c r="CZ91" i="4"/>
  <c r="CQ91" i="4"/>
  <c r="DO91" i="4" s="1"/>
  <c r="BY91" i="4"/>
  <c r="BW91" i="4"/>
  <c r="BV91" i="4"/>
  <c r="BU91" i="4"/>
  <c r="BT91" i="4"/>
  <c r="BR91" i="4"/>
  <c r="BQ91" i="4"/>
  <c r="BP91" i="4"/>
  <c r="BO91" i="4"/>
  <c r="BN91" i="4"/>
  <c r="BM91" i="4"/>
  <c r="BL91" i="4"/>
  <c r="BK91" i="4"/>
  <c r="BJ91" i="4"/>
  <c r="BI91" i="4"/>
  <c r="BH91" i="4"/>
  <c r="BG91" i="4"/>
  <c r="BF91" i="4"/>
  <c r="BE91" i="4"/>
  <c r="BD91" i="4"/>
  <c r="AU91" i="4"/>
  <c r="AE91" i="4" s="1"/>
  <c r="G91" i="4"/>
  <c r="DX91" i="4" s="1"/>
  <c r="DS90" i="4"/>
  <c r="DR90" i="4"/>
  <c r="DQ90" i="4"/>
  <c r="DP90" i="4"/>
  <c r="DN90" i="4"/>
  <c r="DM90" i="4"/>
  <c r="DL90" i="4"/>
  <c r="DK90" i="4"/>
  <c r="DJ90" i="4"/>
  <c r="DI90" i="4"/>
  <c r="DH90" i="4"/>
  <c r="DG90" i="4"/>
  <c r="DF90" i="4"/>
  <c r="DE90" i="4"/>
  <c r="DD90" i="4"/>
  <c r="DC90" i="4"/>
  <c r="CZ90" i="4"/>
  <c r="CW90" i="4"/>
  <c r="CQ90" i="4"/>
  <c r="DO90" i="4" s="1"/>
  <c r="CC90" i="4"/>
  <c r="BW90" i="4"/>
  <c r="BV90" i="4"/>
  <c r="BU90" i="4"/>
  <c r="BT90" i="4"/>
  <c r="BS90" i="4"/>
  <c r="BR90" i="4"/>
  <c r="BQ90" i="4"/>
  <c r="BP90" i="4"/>
  <c r="BO90" i="4"/>
  <c r="BN90" i="4"/>
  <c r="BM90" i="4"/>
  <c r="BL90" i="4"/>
  <c r="BK90" i="4"/>
  <c r="BJ90" i="4"/>
  <c r="BI90" i="4"/>
  <c r="BH90" i="4"/>
  <c r="BG90" i="4"/>
  <c r="BF90" i="4"/>
  <c r="BE90" i="4"/>
  <c r="BD90" i="4"/>
  <c r="BA90" i="4"/>
  <c r="AU90" i="4"/>
  <c r="AG90" i="4"/>
  <c r="AC90" i="4"/>
  <c r="G90" i="4" s="1"/>
  <c r="DX90" i="4" s="1"/>
  <c r="DU89" i="4"/>
  <c r="DS89" i="4"/>
  <c r="DR89" i="4"/>
  <c r="DQ89" i="4"/>
  <c r="DP89" i="4"/>
  <c r="DO89" i="4"/>
  <c r="DN89" i="4"/>
  <c r="DM89" i="4"/>
  <c r="DL89" i="4"/>
  <c r="DK89" i="4"/>
  <c r="DJ89" i="4"/>
  <c r="DI89" i="4"/>
  <c r="DH89" i="4"/>
  <c r="DG89" i="4"/>
  <c r="DF89" i="4"/>
  <c r="DE89" i="4"/>
  <c r="DD89" i="4"/>
  <c r="DC89" i="4"/>
  <c r="DA89" i="4"/>
  <c r="CZ89" i="4"/>
  <c r="CA89" i="4"/>
  <c r="BY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AE89" i="4"/>
  <c r="G89" i="4"/>
  <c r="DX89" i="4" s="1"/>
  <c r="DU88" i="4"/>
  <c r="DS88" i="4"/>
  <c r="DR88" i="4"/>
  <c r="DQ88" i="4"/>
  <c r="DP88" i="4"/>
  <c r="DO88" i="4"/>
  <c r="DN88" i="4"/>
  <c r="DM88" i="4"/>
  <c r="DL88" i="4"/>
  <c r="DK88" i="4"/>
  <c r="DJ88" i="4"/>
  <c r="DI88" i="4"/>
  <c r="DH88" i="4"/>
  <c r="DG88" i="4"/>
  <c r="DF88" i="4"/>
  <c r="DE88" i="4"/>
  <c r="DD88" i="4"/>
  <c r="DC88" i="4"/>
  <c r="DA88" i="4"/>
  <c r="CZ88" i="4"/>
  <c r="CA88" i="4"/>
  <c r="BY88" i="4"/>
  <c r="BW88" i="4"/>
  <c r="BV88" i="4"/>
  <c r="BU88" i="4"/>
  <c r="BT88" i="4"/>
  <c r="BS88" i="4"/>
  <c r="BR88" i="4"/>
  <c r="BQ88" i="4"/>
  <c r="BP88" i="4"/>
  <c r="BO88" i="4"/>
  <c r="BN88" i="4"/>
  <c r="BM88" i="4"/>
  <c r="BL88" i="4"/>
  <c r="BK88" i="4"/>
  <c r="BJ88" i="4"/>
  <c r="BI88" i="4"/>
  <c r="BH88" i="4"/>
  <c r="BG88" i="4"/>
  <c r="BF88" i="4"/>
  <c r="BE88" i="4"/>
  <c r="BD88" i="4"/>
  <c r="AE88" i="4"/>
  <c r="G88" i="4"/>
  <c r="DU87" i="4"/>
  <c r="DS87" i="4"/>
  <c r="DR87" i="4"/>
  <c r="DQ87" i="4"/>
  <c r="DP87" i="4"/>
  <c r="DN87" i="4"/>
  <c r="DM87" i="4"/>
  <c r="DL87" i="4"/>
  <c r="DK87" i="4"/>
  <c r="DJ87" i="4"/>
  <c r="DI87" i="4"/>
  <c r="DH87" i="4"/>
  <c r="DG87" i="4"/>
  <c r="DF87" i="4"/>
  <c r="DE87" i="4"/>
  <c r="DD87" i="4"/>
  <c r="DC87" i="4"/>
  <c r="DA87" i="4"/>
  <c r="CZ87" i="4"/>
  <c r="CQ87" i="4"/>
  <c r="DO87" i="4" s="1"/>
  <c r="BY87" i="4"/>
  <c r="BW87" i="4"/>
  <c r="BV87" i="4"/>
  <c r="BU87" i="4"/>
  <c r="BT87" i="4"/>
  <c r="BR87" i="4"/>
  <c r="BQ87" i="4"/>
  <c r="BP87" i="4"/>
  <c r="BO87" i="4"/>
  <c r="BN87" i="4"/>
  <c r="BM87" i="4"/>
  <c r="BL87" i="4"/>
  <c r="BK87" i="4"/>
  <c r="BJ87" i="4"/>
  <c r="BI87" i="4"/>
  <c r="BH87" i="4"/>
  <c r="BG87" i="4"/>
  <c r="BF87" i="4"/>
  <c r="BE87" i="4"/>
  <c r="BD87" i="4"/>
  <c r="AU87" i="4"/>
  <c r="AE87" i="4" s="1"/>
  <c r="G87" i="4"/>
  <c r="DX87" i="4" s="1"/>
  <c r="DS86" i="4"/>
  <c r="DR86" i="4"/>
  <c r="DQ86" i="4"/>
  <c r="DP86" i="4"/>
  <c r="DO86" i="4"/>
  <c r="DM86" i="4"/>
  <c r="DL86" i="4"/>
  <c r="DK86" i="4"/>
  <c r="DJ86" i="4"/>
  <c r="DI86" i="4"/>
  <c r="DH86" i="4"/>
  <c r="DG86" i="4"/>
  <c r="DF86" i="4"/>
  <c r="DE86" i="4"/>
  <c r="DD86" i="4"/>
  <c r="DC86" i="4"/>
  <c r="DA86" i="4"/>
  <c r="CZ86" i="4"/>
  <c r="CP86" i="4"/>
  <c r="DN86" i="4" s="1"/>
  <c r="BW86" i="4"/>
  <c r="BV86" i="4"/>
  <c r="BU86" i="4"/>
  <c r="BT86" i="4"/>
  <c r="BS86" i="4"/>
  <c r="BR86" i="4"/>
  <c r="BQ86" i="4"/>
  <c r="BP86" i="4"/>
  <c r="BO86" i="4"/>
  <c r="BN86" i="4"/>
  <c r="BM86" i="4"/>
  <c r="BL86" i="4"/>
  <c r="BK86" i="4"/>
  <c r="BJ86" i="4"/>
  <c r="BI86" i="4"/>
  <c r="BH86" i="4"/>
  <c r="BG86" i="4"/>
  <c r="BF86" i="4"/>
  <c r="BE86" i="4"/>
  <c r="BD86" i="4"/>
  <c r="AT86" i="4"/>
  <c r="AT147" i="4" s="1"/>
  <c r="AE86" i="4"/>
  <c r="AC86" i="4"/>
  <c r="DU86" i="4" s="1"/>
  <c r="V86" i="4"/>
  <c r="V147" i="4" s="1"/>
  <c r="G86" i="4"/>
  <c r="DU85" i="4"/>
  <c r="DS85" i="4"/>
  <c r="DR85" i="4"/>
  <c r="DQ85" i="4"/>
  <c r="DP85" i="4"/>
  <c r="DO85" i="4"/>
  <c r="DN85" i="4"/>
  <c r="DM85" i="4"/>
  <c r="DL85" i="4"/>
  <c r="DK85" i="4"/>
  <c r="DJ85" i="4"/>
  <c r="DI85" i="4"/>
  <c r="DH85" i="4"/>
  <c r="DG85" i="4"/>
  <c r="DF85" i="4"/>
  <c r="DE85" i="4"/>
  <c r="DD85" i="4"/>
  <c r="CY85" i="4" s="1"/>
  <c r="DC85" i="4"/>
  <c r="DA85" i="4"/>
  <c r="CZ85" i="4"/>
  <c r="CA85" i="4"/>
  <c r="BY85" i="4"/>
  <c r="BW85" i="4"/>
  <c r="BV85" i="4"/>
  <c r="BU85" i="4"/>
  <c r="BT85" i="4"/>
  <c r="BS85" i="4"/>
  <c r="BR85" i="4"/>
  <c r="BQ85" i="4"/>
  <c r="BP85" i="4"/>
  <c r="BO85" i="4"/>
  <c r="BN85" i="4"/>
  <c r="BM85" i="4"/>
  <c r="BL85" i="4"/>
  <c r="BK85" i="4"/>
  <c r="BJ85" i="4"/>
  <c r="BI85" i="4"/>
  <c r="BH85" i="4"/>
  <c r="BG85" i="4"/>
  <c r="BF85" i="4"/>
  <c r="BE85" i="4"/>
  <c r="BD85" i="4"/>
  <c r="AE85" i="4"/>
  <c r="G85" i="4"/>
  <c r="DX85" i="4" s="1"/>
  <c r="DU84" i="4"/>
  <c r="DS84" i="4"/>
  <c r="DR84" i="4"/>
  <c r="DQ84" i="4"/>
  <c r="DP84" i="4"/>
  <c r="DN84" i="4"/>
  <c r="DM84" i="4"/>
  <c r="DL84" i="4"/>
  <c r="DK84" i="4"/>
  <c r="DJ84" i="4"/>
  <c r="DI84" i="4"/>
  <c r="DH84" i="4"/>
  <c r="DG84" i="4"/>
  <c r="DF84" i="4"/>
  <c r="DE84" i="4"/>
  <c r="DD84" i="4"/>
  <c r="DC84" i="4"/>
  <c r="DA84" i="4"/>
  <c r="CZ84" i="4"/>
  <c r="CQ84" i="4"/>
  <c r="CA84" i="4" s="1"/>
  <c r="BY84" i="4"/>
  <c r="BW84" i="4"/>
  <c r="BV84" i="4"/>
  <c r="BU84" i="4"/>
  <c r="BT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AU84" i="4"/>
  <c r="BS84" i="4" s="1"/>
  <c r="G84" i="4"/>
  <c r="DX84" i="4" s="1"/>
  <c r="DU83" i="4"/>
  <c r="DS83" i="4"/>
  <c r="DR83" i="4"/>
  <c r="DQ83" i="4"/>
  <c r="DP83" i="4"/>
  <c r="DO83" i="4"/>
  <c r="DN83" i="4"/>
  <c r="DM83" i="4"/>
  <c r="DL83" i="4"/>
  <c r="DK83" i="4"/>
  <c r="DJ83" i="4"/>
  <c r="DI83" i="4"/>
  <c r="DH83" i="4"/>
  <c r="DG83" i="4"/>
  <c r="DF83" i="4"/>
  <c r="DE83" i="4"/>
  <c r="DD83" i="4"/>
  <c r="DC83" i="4"/>
  <c r="DA83" i="4"/>
  <c r="CZ83" i="4"/>
  <c r="CA83" i="4"/>
  <c r="BZ83" i="4" s="1"/>
  <c r="CX83" i="4" s="1"/>
  <c r="BY83" i="4"/>
  <c r="BW83" i="4"/>
  <c r="BV83" i="4"/>
  <c r="BU83" i="4"/>
  <c r="BT83" i="4"/>
  <c r="BS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B83" i="4"/>
  <c r="G83" i="4"/>
  <c r="DX83" i="4" s="1"/>
  <c r="DU82" i="4"/>
  <c r="DS82" i="4"/>
  <c r="DR82" i="4"/>
  <c r="DQ82" i="4"/>
  <c r="DP82" i="4"/>
  <c r="DO82" i="4"/>
  <c r="DN82" i="4"/>
  <c r="DM82" i="4"/>
  <c r="DL82" i="4"/>
  <c r="DK82" i="4"/>
  <c r="DJ82" i="4"/>
  <c r="DI82" i="4"/>
  <c r="DH82" i="4"/>
  <c r="DG82" i="4"/>
  <c r="DF82" i="4"/>
  <c r="DE82" i="4"/>
  <c r="DD82" i="4"/>
  <c r="DC82" i="4"/>
  <c r="DA82" i="4"/>
  <c r="CZ82" i="4"/>
  <c r="CA82" i="4"/>
  <c r="BZ82" i="4" s="1"/>
  <c r="CX82" i="4" s="1"/>
  <c r="BY82" i="4"/>
  <c r="BW82" i="4"/>
  <c r="BV82" i="4"/>
  <c r="BU82" i="4"/>
  <c r="BT82" i="4"/>
  <c r="BS82" i="4"/>
  <c r="BR82" i="4"/>
  <c r="BQ82" i="4"/>
  <c r="BP82" i="4"/>
  <c r="BO82" i="4"/>
  <c r="BN82" i="4"/>
  <c r="BM82" i="4"/>
  <c r="BL82" i="4"/>
  <c r="BK82" i="4"/>
  <c r="BJ82" i="4"/>
  <c r="BI82" i="4"/>
  <c r="BH82" i="4"/>
  <c r="BG82" i="4"/>
  <c r="BF82" i="4"/>
  <c r="BE82" i="4"/>
  <c r="BD82" i="4"/>
  <c r="BB82" i="4"/>
  <c r="G82" i="4"/>
  <c r="DX82" i="4" s="1"/>
  <c r="DS81" i="4"/>
  <c r="DR81" i="4"/>
  <c r="DQ81" i="4"/>
  <c r="DP81" i="4"/>
  <c r="DO81" i="4"/>
  <c r="DN81" i="4"/>
  <c r="DM81" i="4"/>
  <c r="DL81" i="4"/>
  <c r="DK81" i="4"/>
  <c r="DJ81" i="4"/>
  <c r="DI81" i="4"/>
  <c r="DH81" i="4"/>
  <c r="DG81" i="4"/>
  <c r="DF81" i="4"/>
  <c r="DE81" i="4"/>
  <c r="DD81" i="4"/>
  <c r="DC81" i="4"/>
  <c r="DA81" i="4"/>
  <c r="CZ81" i="4"/>
  <c r="CW81" i="4"/>
  <c r="CA81" i="4"/>
  <c r="BW81" i="4"/>
  <c r="BV81" i="4"/>
  <c r="BU81" i="4"/>
  <c r="BT81" i="4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E81" i="4"/>
  <c r="BD81" i="4"/>
  <c r="BA81" i="4"/>
  <c r="AE81" i="4" s="1"/>
  <c r="AC81" i="4"/>
  <c r="DU80" i="4"/>
  <c r="DS80" i="4"/>
  <c r="DR80" i="4"/>
  <c r="DQ80" i="4"/>
  <c r="DP80" i="4"/>
  <c r="DO80" i="4"/>
  <c r="DN80" i="4"/>
  <c r="DM80" i="4"/>
  <c r="DL80" i="4"/>
  <c r="DK80" i="4"/>
  <c r="DJ80" i="4"/>
  <c r="DI80" i="4"/>
  <c r="DH80" i="4"/>
  <c r="DG80" i="4"/>
  <c r="DF80" i="4"/>
  <c r="DE80" i="4"/>
  <c r="DD80" i="4"/>
  <c r="DC80" i="4"/>
  <c r="DA80" i="4"/>
  <c r="CZ80" i="4"/>
  <c r="CC80" i="4"/>
  <c r="BY80" i="4"/>
  <c r="BW80" i="4"/>
  <c r="BV80" i="4"/>
  <c r="BU80" i="4"/>
  <c r="BT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D80" i="4"/>
  <c r="AG80" i="4"/>
  <c r="G80" i="4"/>
  <c r="DX80" i="4" s="1"/>
  <c r="DS79" i="4"/>
  <c r="DR79" i="4"/>
  <c r="DQ79" i="4"/>
  <c r="DP79" i="4"/>
  <c r="DO79" i="4"/>
  <c r="DN79" i="4"/>
  <c r="DM79" i="4"/>
  <c r="DL79" i="4"/>
  <c r="DK79" i="4"/>
  <c r="DJ79" i="4"/>
  <c r="DI79" i="4"/>
  <c r="DH79" i="4"/>
  <c r="DG79" i="4"/>
  <c r="DF79" i="4"/>
  <c r="DE79" i="4"/>
  <c r="DD79" i="4"/>
  <c r="DC79" i="4"/>
  <c r="CZ79" i="4"/>
  <c r="CW79" i="4"/>
  <c r="CC79" i="4"/>
  <c r="DA79" i="4" s="1"/>
  <c r="BW79" i="4"/>
  <c r="BV79" i="4"/>
  <c r="BU79" i="4"/>
  <c r="BT79" i="4"/>
  <c r="BS79" i="4"/>
  <c r="BR79" i="4"/>
  <c r="BQ79" i="4"/>
  <c r="BP79" i="4"/>
  <c r="BO79" i="4"/>
  <c r="BN79" i="4"/>
  <c r="BM79" i="4"/>
  <c r="BL79" i="4"/>
  <c r="BK79" i="4"/>
  <c r="BJ79" i="4"/>
  <c r="BI79" i="4"/>
  <c r="BH79" i="4"/>
  <c r="BG79" i="4"/>
  <c r="BF79" i="4"/>
  <c r="BE79" i="4"/>
  <c r="BD79" i="4"/>
  <c r="BA79" i="4"/>
  <c r="AG79" i="4"/>
  <c r="AC79" i="4"/>
  <c r="G79" i="4"/>
  <c r="DX79" i="4" s="1"/>
  <c r="DT78" i="4"/>
  <c r="CU78" i="4"/>
  <c r="CT78" i="4"/>
  <c r="CR78" i="4"/>
  <c r="CO78" i="4"/>
  <c r="CN78" i="4"/>
  <c r="CM78" i="4"/>
  <c r="CL78" i="4"/>
  <c r="CK78" i="4"/>
  <c r="CJ78" i="4"/>
  <c r="CI78" i="4"/>
  <c r="CG78" i="4"/>
  <c r="CF78" i="4"/>
  <c r="CE78" i="4"/>
  <c r="CD78" i="4"/>
  <c r="CC78" i="4"/>
  <c r="CB78" i="4"/>
  <c r="BX78" i="4"/>
  <c r="AX78" i="4"/>
  <c r="AV78" i="4"/>
  <c r="AS78" i="4"/>
  <c r="AR78" i="4"/>
  <c r="AQ78" i="4"/>
  <c r="AP78" i="4"/>
  <c r="AO78" i="4"/>
  <c r="AN78" i="4"/>
  <c r="AM78" i="4"/>
  <c r="AK78" i="4"/>
  <c r="AJ78" i="4"/>
  <c r="AI78" i="4"/>
  <c r="AH78" i="4"/>
  <c r="AG78" i="4"/>
  <c r="AF78" i="4"/>
  <c r="AB78" i="4"/>
  <c r="Z78" i="4"/>
  <c r="Y78" i="4"/>
  <c r="X78" i="4"/>
  <c r="W78" i="4"/>
  <c r="S78" i="4"/>
  <c r="Q78" i="4"/>
  <c r="P78" i="4"/>
  <c r="O78" i="4"/>
  <c r="M78" i="4"/>
  <c r="L78" i="4"/>
  <c r="K78" i="4"/>
  <c r="J78" i="4"/>
  <c r="I78" i="4"/>
  <c r="H78" i="4"/>
  <c r="DS77" i="4"/>
  <c r="DR77" i="4"/>
  <c r="DP77" i="4"/>
  <c r="DO77" i="4"/>
  <c r="DN77" i="4"/>
  <c r="DM77" i="4"/>
  <c r="DL77" i="4"/>
  <c r="DK77" i="4"/>
  <c r="DJ77" i="4"/>
  <c r="DI77" i="4"/>
  <c r="DH77" i="4"/>
  <c r="DG77" i="4"/>
  <c r="DF77" i="4"/>
  <c r="DE77" i="4"/>
  <c r="DD77" i="4"/>
  <c r="DC77" i="4"/>
  <c r="DB77" i="4"/>
  <c r="DA77" i="4"/>
  <c r="CZ77" i="4"/>
  <c r="CS77" i="4"/>
  <c r="DQ77" i="4" s="1"/>
  <c r="BW77" i="4"/>
  <c r="BV77" i="4"/>
  <c r="BT77" i="4"/>
  <c r="BS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AW77" i="4"/>
  <c r="BU77" i="4" s="1"/>
  <c r="AE77" i="4"/>
  <c r="AC77" i="4"/>
  <c r="G77" i="4" s="1"/>
  <c r="DX77" i="4" s="1"/>
  <c r="DS76" i="4"/>
  <c r="DR76" i="4"/>
  <c r="DQ76" i="4"/>
  <c r="DP76" i="4"/>
  <c r="DO76" i="4"/>
  <c r="DN76" i="4"/>
  <c r="DM76" i="4"/>
  <c r="DL76" i="4"/>
  <c r="DK76" i="4"/>
  <c r="DJ76" i="4"/>
  <c r="DI76" i="4"/>
  <c r="DH76" i="4"/>
  <c r="DG76" i="4"/>
  <c r="DF76" i="4"/>
  <c r="DE76" i="4"/>
  <c r="DD76" i="4"/>
  <c r="DC76" i="4"/>
  <c r="DB76" i="4"/>
  <c r="DA76" i="4"/>
  <c r="CZ76" i="4"/>
  <c r="CA76" i="4"/>
  <c r="BW76" i="4"/>
  <c r="BV76" i="4"/>
  <c r="BU76" i="4"/>
  <c r="BT76" i="4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BE76" i="4"/>
  <c r="BD76" i="4"/>
  <c r="AE76" i="4"/>
  <c r="AC76" i="4"/>
  <c r="DS75" i="4"/>
  <c r="DR75" i="4"/>
  <c r="DP75" i="4"/>
  <c r="DO75" i="4"/>
  <c r="DN75" i="4"/>
  <c r="DM75" i="4"/>
  <c r="DL75" i="4"/>
  <c r="DK75" i="4"/>
  <c r="DJ75" i="4"/>
  <c r="DI75" i="4"/>
  <c r="DH75" i="4"/>
  <c r="DG75" i="4"/>
  <c r="DF75" i="4"/>
  <c r="DE75" i="4"/>
  <c r="DD75" i="4"/>
  <c r="DC75" i="4"/>
  <c r="DB75" i="4"/>
  <c r="DA75" i="4"/>
  <c r="CZ75" i="4"/>
  <c r="CW75" i="4"/>
  <c r="DU75" i="4" s="1"/>
  <c r="CS75" i="4"/>
  <c r="BW75" i="4"/>
  <c r="BV75" i="4"/>
  <c r="BU75" i="4"/>
  <c r="BT75" i="4"/>
  <c r="BS75" i="4"/>
  <c r="BR75" i="4"/>
  <c r="BQ75" i="4"/>
  <c r="BP75" i="4"/>
  <c r="BO75" i="4"/>
  <c r="BN75" i="4"/>
  <c r="BM75" i="4"/>
  <c r="BL75" i="4"/>
  <c r="BK75" i="4"/>
  <c r="BJ75" i="4"/>
  <c r="BI75" i="4"/>
  <c r="BH75" i="4"/>
  <c r="BG75" i="4"/>
  <c r="BF75" i="4"/>
  <c r="BE75" i="4"/>
  <c r="BD75" i="4"/>
  <c r="BA75" i="4"/>
  <c r="AW75" i="4"/>
  <c r="G75" i="4"/>
  <c r="DX75" i="4" s="1"/>
  <c r="DU74" i="4"/>
  <c r="DS74" i="4"/>
  <c r="DR74" i="4"/>
  <c r="DQ74" i="4"/>
  <c r="DP74" i="4"/>
  <c r="DO74" i="4"/>
  <c r="DN74" i="4"/>
  <c r="DM74" i="4"/>
  <c r="DL74" i="4"/>
  <c r="DK74" i="4"/>
  <c r="DJ74" i="4"/>
  <c r="DI74" i="4"/>
  <c r="DH74" i="4"/>
  <c r="DG74" i="4"/>
  <c r="DF74" i="4"/>
  <c r="DE74" i="4"/>
  <c r="DD74" i="4"/>
  <c r="DC74" i="4"/>
  <c r="DB74" i="4"/>
  <c r="DA74" i="4"/>
  <c r="CZ74" i="4"/>
  <c r="CA74" i="4"/>
  <c r="BY74" i="4"/>
  <c r="BW74" i="4"/>
  <c r="BV74" i="4"/>
  <c r="BU74" i="4"/>
  <c r="BT74" i="4"/>
  <c r="BS74" i="4"/>
  <c r="BR74" i="4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AE74" i="4"/>
  <c r="G74" i="4"/>
  <c r="DS73" i="4"/>
  <c r="DR73" i="4"/>
  <c r="DQ73" i="4"/>
  <c r="DP73" i="4"/>
  <c r="DO73" i="4"/>
  <c r="DN73" i="4"/>
  <c r="DM73" i="4"/>
  <c r="DL73" i="4"/>
  <c r="DK73" i="4"/>
  <c r="DJ73" i="4"/>
  <c r="DI73" i="4"/>
  <c r="DH73" i="4"/>
  <c r="DG73" i="4"/>
  <c r="DF73" i="4"/>
  <c r="DE73" i="4"/>
  <c r="DD73" i="4"/>
  <c r="DC73" i="4"/>
  <c r="DB73" i="4"/>
  <c r="DA73" i="4"/>
  <c r="CZ73" i="4"/>
  <c r="CS73" i="4"/>
  <c r="CA73" i="4" s="1"/>
  <c r="BW73" i="4"/>
  <c r="BV73" i="4"/>
  <c r="BT73" i="4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AW73" i="4"/>
  <c r="BU73" i="4" s="1"/>
  <c r="AE73" i="4"/>
  <c r="AC73" i="4"/>
  <c r="DU72" i="4"/>
  <c r="DS72" i="4"/>
  <c r="DR72" i="4"/>
  <c r="DQ72" i="4"/>
  <c r="DP72" i="4"/>
  <c r="DO72" i="4"/>
  <c r="DN72" i="4"/>
  <c r="DM72" i="4"/>
  <c r="DL72" i="4"/>
  <c r="DK72" i="4"/>
  <c r="DJ72" i="4"/>
  <c r="DI72" i="4"/>
  <c r="DH72" i="4"/>
  <c r="DG72" i="4"/>
  <c r="DF72" i="4"/>
  <c r="DE72" i="4"/>
  <c r="DD72" i="4"/>
  <c r="DC72" i="4"/>
  <c r="DB72" i="4"/>
  <c r="DA72" i="4"/>
  <c r="CZ72" i="4"/>
  <c r="CA72" i="4"/>
  <c r="BY72" i="4"/>
  <c r="BW72" i="4"/>
  <c r="BV72" i="4"/>
  <c r="BU72" i="4"/>
  <c r="BT72" i="4"/>
  <c r="BS72" i="4"/>
  <c r="BR72" i="4"/>
  <c r="BQ72" i="4"/>
  <c r="BP72" i="4"/>
  <c r="BO72" i="4"/>
  <c r="BN72" i="4"/>
  <c r="BM72" i="4"/>
  <c r="BL72" i="4"/>
  <c r="BK72" i="4"/>
  <c r="BJ72" i="4"/>
  <c r="BI72" i="4"/>
  <c r="BH72" i="4"/>
  <c r="BG72" i="4"/>
  <c r="BF72" i="4"/>
  <c r="BE72" i="4"/>
  <c r="BD72" i="4"/>
  <c r="AE72" i="4"/>
  <c r="G72" i="4"/>
  <c r="DX72" i="4" s="1"/>
  <c r="DU71" i="4"/>
  <c r="DS71" i="4"/>
  <c r="DR71" i="4"/>
  <c r="DP71" i="4"/>
  <c r="DO71" i="4"/>
  <c r="DN71" i="4"/>
  <c r="DM71" i="4"/>
  <c r="DL71" i="4"/>
  <c r="DK71" i="4"/>
  <c r="DJ71" i="4"/>
  <c r="DI71" i="4"/>
  <c r="DH71" i="4"/>
  <c r="DG71" i="4"/>
  <c r="DF71" i="4"/>
  <c r="DE71" i="4"/>
  <c r="DD71" i="4"/>
  <c r="DC71" i="4"/>
  <c r="DB71" i="4"/>
  <c r="DA71" i="4"/>
  <c r="CZ71" i="4"/>
  <c r="CS71" i="4"/>
  <c r="CA71" i="4" s="1"/>
  <c r="BY71" i="4"/>
  <c r="BW71" i="4"/>
  <c r="BV71" i="4"/>
  <c r="BU71" i="4"/>
  <c r="BT71" i="4"/>
  <c r="BS71" i="4"/>
  <c r="BR71" i="4"/>
  <c r="BQ71" i="4"/>
  <c r="BP71" i="4"/>
  <c r="BO71" i="4"/>
  <c r="BN71" i="4"/>
  <c r="BM71" i="4"/>
  <c r="BL71" i="4"/>
  <c r="BK71" i="4"/>
  <c r="BJ71" i="4"/>
  <c r="BI71" i="4"/>
  <c r="BH71" i="4"/>
  <c r="BG71" i="4"/>
  <c r="BF71" i="4"/>
  <c r="BE71" i="4"/>
  <c r="BD71" i="4"/>
  <c r="AW71" i="4"/>
  <c r="AE71" i="4" s="1"/>
  <c r="G71" i="4"/>
  <c r="DX71" i="4" s="1"/>
  <c r="DU70" i="4"/>
  <c r="DS70" i="4"/>
  <c r="DR70" i="4"/>
  <c r="DP70" i="4"/>
  <c r="DO70" i="4"/>
  <c r="DM70" i="4"/>
  <c r="DL70" i="4"/>
  <c r="DK70" i="4"/>
  <c r="DJ70" i="4"/>
  <c r="DI70" i="4"/>
  <c r="DH70" i="4"/>
  <c r="DG70" i="4"/>
  <c r="DE70" i="4"/>
  <c r="DD70" i="4"/>
  <c r="DC70" i="4"/>
  <c r="DB70" i="4"/>
  <c r="DA70" i="4"/>
  <c r="CZ70" i="4"/>
  <c r="CS70" i="4"/>
  <c r="DQ70" i="4" s="1"/>
  <c r="CP70" i="4"/>
  <c r="CP78" i="4" s="1"/>
  <c r="BY70" i="4"/>
  <c r="BW70" i="4"/>
  <c r="BV70" i="4"/>
  <c r="BT70" i="4"/>
  <c r="BS70" i="4"/>
  <c r="BQ70" i="4"/>
  <c r="BP70" i="4"/>
  <c r="BO70" i="4"/>
  <c r="BN70" i="4"/>
  <c r="BM70" i="4"/>
  <c r="BL70" i="4"/>
  <c r="BK70" i="4"/>
  <c r="BI70" i="4"/>
  <c r="BH70" i="4"/>
  <c r="BG70" i="4"/>
  <c r="BF70" i="4"/>
  <c r="BE70" i="4"/>
  <c r="BD70" i="4"/>
  <c r="AW70" i="4"/>
  <c r="AT70" i="4"/>
  <c r="AT145" i="4" s="1"/>
  <c r="V70" i="4"/>
  <c r="DN70" i="4" s="1"/>
  <c r="N70" i="4"/>
  <c r="BJ70" i="4" s="1"/>
  <c r="DU69" i="4"/>
  <c r="DS69" i="4"/>
  <c r="DR69" i="4"/>
  <c r="DQ69" i="4"/>
  <c r="DP69" i="4"/>
  <c r="DO69" i="4"/>
  <c r="DN69" i="4"/>
  <c r="DM69" i="4"/>
  <c r="DL69" i="4"/>
  <c r="DK69" i="4"/>
  <c r="DJ69" i="4"/>
  <c r="DI69" i="4"/>
  <c r="DH69" i="4"/>
  <c r="DG69" i="4"/>
  <c r="DF69" i="4"/>
  <c r="DE69" i="4"/>
  <c r="DD69" i="4"/>
  <c r="DC69" i="4"/>
  <c r="DB69" i="4"/>
  <c r="DA69" i="4"/>
  <c r="CZ69" i="4"/>
  <c r="CH69" i="4"/>
  <c r="CA69" i="4" s="1"/>
  <c r="BY69" i="4"/>
  <c r="BW69" i="4"/>
  <c r="BV69" i="4"/>
  <c r="BU69" i="4"/>
  <c r="BT69" i="4"/>
  <c r="BS69" i="4"/>
  <c r="BR69" i="4"/>
  <c r="BQ69" i="4"/>
  <c r="BP69" i="4"/>
  <c r="BO69" i="4"/>
  <c r="BN69" i="4"/>
  <c r="BM69" i="4"/>
  <c r="BL69" i="4"/>
  <c r="BK69" i="4"/>
  <c r="BI69" i="4"/>
  <c r="BH69" i="4"/>
  <c r="BG69" i="4"/>
  <c r="BF69" i="4"/>
  <c r="BE69" i="4"/>
  <c r="BD69" i="4"/>
  <c r="AL69" i="4"/>
  <c r="AE69" i="4" s="1"/>
  <c r="N69" i="4"/>
  <c r="G69" i="4" s="1"/>
  <c r="DU68" i="4"/>
  <c r="DS68" i="4"/>
  <c r="DR68" i="4"/>
  <c r="DQ68" i="4"/>
  <c r="DP68" i="4"/>
  <c r="DO68" i="4"/>
  <c r="DN68" i="4"/>
  <c r="DM68" i="4"/>
  <c r="DL68" i="4"/>
  <c r="DK68" i="4"/>
  <c r="DJ68" i="4"/>
  <c r="DI68" i="4"/>
  <c r="DH68" i="4"/>
  <c r="DG68" i="4"/>
  <c r="DF68" i="4"/>
  <c r="DE68" i="4"/>
  <c r="DD68" i="4"/>
  <c r="DC68" i="4"/>
  <c r="DB68" i="4"/>
  <c r="DA68" i="4"/>
  <c r="CZ68" i="4"/>
  <c r="CA68" i="4"/>
  <c r="BZ68" i="4" s="1"/>
  <c r="CX68" i="4" s="1"/>
  <c r="BY68" i="4"/>
  <c r="BW68" i="4"/>
  <c r="BV68" i="4"/>
  <c r="BU68" i="4"/>
  <c r="BT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AE68" i="4"/>
  <c r="G68" i="4"/>
  <c r="DX68" i="4" s="1"/>
  <c r="DU67" i="4"/>
  <c r="DS67" i="4"/>
  <c r="DR67" i="4"/>
  <c r="DQ67" i="4"/>
  <c r="DP67" i="4"/>
  <c r="DO67" i="4"/>
  <c r="DN67" i="4"/>
  <c r="DM67" i="4"/>
  <c r="DL67" i="4"/>
  <c r="DK67" i="4"/>
  <c r="DJ67" i="4"/>
  <c r="DI67" i="4"/>
  <c r="DH67" i="4"/>
  <c r="DG67" i="4"/>
  <c r="DF67" i="4"/>
  <c r="DE67" i="4"/>
  <c r="DD67" i="4"/>
  <c r="DC67" i="4"/>
  <c r="DB67" i="4"/>
  <c r="DA67" i="4"/>
  <c r="CZ67" i="4"/>
  <c r="CA67" i="4"/>
  <c r="BZ67" i="4" s="1"/>
  <c r="CX67" i="4" s="1"/>
  <c r="BY67" i="4"/>
  <c r="BW67" i="4"/>
  <c r="BV67" i="4"/>
  <c r="BU67" i="4"/>
  <c r="BT67" i="4"/>
  <c r="BS67" i="4"/>
  <c r="BR67" i="4"/>
  <c r="BQ67" i="4"/>
  <c r="BP67" i="4"/>
  <c r="BO67" i="4"/>
  <c r="BN67" i="4"/>
  <c r="BM67" i="4"/>
  <c r="BL67" i="4"/>
  <c r="BK67" i="4"/>
  <c r="BJ67" i="4"/>
  <c r="BI67" i="4"/>
  <c r="BH67" i="4"/>
  <c r="BG67" i="4"/>
  <c r="BF67" i="4"/>
  <c r="BE67" i="4"/>
  <c r="BD67" i="4"/>
  <c r="AE67" i="4"/>
  <c r="G67" i="4"/>
  <c r="DX67" i="4" s="1"/>
  <c r="DU66" i="4"/>
  <c r="DS66" i="4"/>
  <c r="DR66" i="4"/>
  <c r="DQ66" i="4"/>
  <c r="DP66" i="4"/>
  <c r="DO66" i="4"/>
  <c r="DN66" i="4"/>
  <c r="DM66" i="4"/>
  <c r="DL66" i="4"/>
  <c r="DK66" i="4"/>
  <c r="DJ66" i="4"/>
  <c r="DI66" i="4"/>
  <c r="DH66" i="4"/>
  <c r="DG66" i="4"/>
  <c r="DF66" i="4"/>
  <c r="DE66" i="4"/>
  <c r="DD66" i="4"/>
  <c r="DC66" i="4"/>
  <c r="DB66" i="4"/>
  <c r="DA66" i="4"/>
  <c r="CZ66" i="4"/>
  <c r="CA66" i="4"/>
  <c r="BY66" i="4"/>
  <c r="BW66" i="4"/>
  <c r="BV66" i="4"/>
  <c r="BU66" i="4"/>
  <c r="BT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AE66" i="4"/>
  <c r="G66" i="4"/>
  <c r="DU65" i="4"/>
  <c r="DS65" i="4"/>
  <c r="DR65" i="4"/>
  <c r="DQ65" i="4"/>
  <c r="DP65" i="4"/>
  <c r="DO65" i="4"/>
  <c r="DN65" i="4"/>
  <c r="DM65" i="4"/>
  <c r="DL65" i="4"/>
  <c r="DK65" i="4"/>
  <c r="DJ65" i="4"/>
  <c r="DI65" i="4"/>
  <c r="DH65" i="4"/>
  <c r="DG65" i="4"/>
  <c r="DF65" i="4"/>
  <c r="DE65" i="4"/>
  <c r="DD65" i="4"/>
  <c r="DC65" i="4"/>
  <c r="DB65" i="4"/>
  <c r="DA65" i="4"/>
  <c r="CZ65" i="4"/>
  <c r="CA65" i="4"/>
  <c r="BY65" i="4"/>
  <c r="BW65" i="4"/>
  <c r="BV65" i="4"/>
  <c r="BU65" i="4"/>
  <c r="BT65" i="4"/>
  <c r="BS65" i="4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E65" i="4"/>
  <c r="BD65" i="4"/>
  <c r="AE65" i="4"/>
  <c r="G65" i="4"/>
  <c r="DX65" i="4" s="1"/>
  <c r="DU64" i="4"/>
  <c r="DS64" i="4"/>
  <c r="DR64" i="4"/>
  <c r="DQ64" i="4"/>
  <c r="DP64" i="4"/>
  <c r="DO64" i="4"/>
  <c r="DN64" i="4"/>
  <c r="DM64" i="4"/>
  <c r="DL64" i="4"/>
  <c r="DK64" i="4"/>
  <c r="DJ64" i="4"/>
  <c r="DI64" i="4"/>
  <c r="DH64" i="4"/>
  <c r="DG64" i="4"/>
  <c r="DE64" i="4"/>
  <c r="DD64" i="4"/>
  <c r="DC64" i="4"/>
  <c r="DB64" i="4"/>
  <c r="DA64" i="4"/>
  <c r="CZ64" i="4"/>
  <c r="CH64" i="4"/>
  <c r="BY64" i="4"/>
  <c r="BW64" i="4"/>
  <c r="BV64" i="4"/>
  <c r="BU64" i="4"/>
  <c r="BT64" i="4"/>
  <c r="BS64" i="4"/>
  <c r="BR64" i="4"/>
  <c r="BQ64" i="4"/>
  <c r="BP64" i="4"/>
  <c r="BO64" i="4"/>
  <c r="BN64" i="4"/>
  <c r="BM64" i="4"/>
  <c r="BL64" i="4"/>
  <c r="BK64" i="4"/>
  <c r="BI64" i="4"/>
  <c r="BH64" i="4"/>
  <c r="BG64" i="4"/>
  <c r="BF64" i="4"/>
  <c r="BE64" i="4"/>
  <c r="BD64" i="4"/>
  <c r="AL64" i="4"/>
  <c r="BJ64" i="4" s="1"/>
  <c r="G64" i="4"/>
  <c r="DX64" i="4" s="1"/>
  <c r="DU63" i="4"/>
  <c r="DS63" i="4"/>
  <c r="DR63" i="4"/>
  <c r="DQ63" i="4"/>
  <c r="DP63" i="4"/>
  <c r="DO63" i="4"/>
  <c r="DN63" i="4"/>
  <c r="DM63" i="4"/>
  <c r="DL63" i="4"/>
  <c r="DK63" i="4"/>
  <c r="DJ63" i="4"/>
  <c r="DI63" i="4"/>
  <c r="DH63" i="4"/>
  <c r="DG63" i="4"/>
  <c r="DF63" i="4"/>
  <c r="DE63" i="4"/>
  <c r="DD63" i="4"/>
  <c r="DC63" i="4"/>
  <c r="DB63" i="4"/>
  <c r="DA63" i="4"/>
  <c r="CZ63" i="4"/>
  <c r="CA63" i="4"/>
  <c r="BY63" i="4"/>
  <c r="BW63" i="4"/>
  <c r="BV63" i="4"/>
  <c r="BU63" i="4"/>
  <c r="BT63" i="4"/>
  <c r="BS63" i="4"/>
  <c r="BR63" i="4"/>
  <c r="BQ63" i="4"/>
  <c r="BP63" i="4"/>
  <c r="BO63" i="4"/>
  <c r="BN63" i="4"/>
  <c r="BM63" i="4"/>
  <c r="BL63" i="4"/>
  <c r="BK63" i="4"/>
  <c r="BJ63" i="4"/>
  <c r="BI63" i="4"/>
  <c r="BH63" i="4"/>
  <c r="BG63" i="4"/>
  <c r="BF63" i="4"/>
  <c r="BE63" i="4"/>
  <c r="BD63" i="4"/>
  <c r="AE63" i="4"/>
  <c r="G63" i="4"/>
  <c r="DX63" i="4" s="1"/>
  <c r="DU62" i="4"/>
  <c r="DS62" i="4"/>
  <c r="DR62" i="4"/>
  <c r="DQ62" i="4"/>
  <c r="DP62" i="4"/>
  <c r="DO62" i="4"/>
  <c r="DN62" i="4"/>
  <c r="DM62" i="4"/>
  <c r="DL62" i="4"/>
  <c r="DK62" i="4"/>
  <c r="DJ62" i="4"/>
  <c r="DI62" i="4"/>
  <c r="DH62" i="4"/>
  <c r="DG62" i="4"/>
  <c r="DF62" i="4"/>
  <c r="DE62" i="4"/>
  <c r="DD62" i="4"/>
  <c r="DC62" i="4"/>
  <c r="DB62" i="4"/>
  <c r="DA62" i="4"/>
  <c r="CZ62" i="4"/>
  <c r="CA62" i="4"/>
  <c r="BY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J62" i="4"/>
  <c r="BI62" i="4"/>
  <c r="BH62" i="4"/>
  <c r="BG62" i="4"/>
  <c r="BF62" i="4"/>
  <c r="BE62" i="4"/>
  <c r="BD62" i="4"/>
  <c r="AE62" i="4"/>
  <c r="G62" i="4"/>
  <c r="DS61" i="4"/>
  <c r="DR61" i="4"/>
  <c r="DQ61" i="4"/>
  <c r="DP61" i="4"/>
  <c r="DO61" i="4"/>
  <c r="DN61" i="4"/>
  <c r="DM61" i="4"/>
  <c r="DL61" i="4"/>
  <c r="DK61" i="4"/>
  <c r="DI61" i="4"/>
  <c r="DH61" i="4"/>
  <c r="DG61" i="4"/>
  <c r="DF61" i="4"/>
  <c r="DE61" i="4"/>
  <c r="DD61" i="4"/>
  <c r="DC61" i="4"/>
  <c r="DB61" i="4"/>
  <c r="DA61" i="4"/>
  <c r="CZ61" i="4"/>
  <c r="CA61" i="4"/>
  <c r="BY61" i="4"/>
  <c r="BW61" i="4"/>
  <c r="BV61" i="4"/>
  <c r="BU61" i="4"/>
  <c r="BT61" i="4"/>
  <c r="BS61" i="4"/>
  <c r="BR61" i="4"/>
  <c r="BQ61" i="4"/>
  <c r="BP61" i="4"/>
  <c r="BO61" i="4"/>
  <c r="BM61" i="4"/>
  <c r="BL61" i="4"/>
  <c r="BK61" i="4"/>
  <c r="BJ61" i="4"/>
  <c r="BI61" i="4"/>
  <c r="BH61" i="4"/>
  <c r="BG61" i="4"/>
  <c r="BF61" i="4"/>
  <c r="BE61" i="4"/>
  <c r="BD61" i="4"/>
  <c r="AE61" i="4"/>
  <c r="AC61" i="4"/>
  <c r="DU61" i="4" s="1"/>
  <c r="R61" i="4"/>
  <c r="R145" i="4" s="1"/>
  <c r="DU60" i="4"/>
  <c r="DS60" i="4"/>
  <c r="DR60" i="4"/>
  <c r="DQ60" i="4"/>
  <c r="DP60" i="4"/>
  <c r="DO60" i="4"/>
  <c r="DN60" i="4"/>
  <c r="DM60" i="4"/>
  <c r="DL60" i="4"/>
  <c r="DK60" i="4"/>
  <c r="DJ60" i="4"/>
  <c r="DI60" i="4"/>
  <c r="DH60" i="4"/>
  <c r="DG60" i="4"/>
  <c r="DE60" i="4"/>
  <c r="DD60" i="4"/>
  <c r="DC60" i="4"/>
  <c r="DB60" i="4"/>
  <c r="DA60" i="4"/>
  <c r="CZ60" i="4"/>
  <c r="CH60" i="4"/>
  <c r="BY60" i="4"/>
  <c r="BW60" i="4"/>
  <c r="BV60" i="4"/>
  <c r="BU60" i="4"/>
  <c r="BT60" i="4"/>
  <c r="BS60" i="4"/>
  <c r="BR60" i="4"/>
  <c r="BQ60" i="4"/>
  <c r="BP60" i="4"/>
  <c r="BO60" i="4"/>
  <c r="BN60" i="4"/>
  <c r="BM60" i="4"/>
  <c r="BL60" i="4"/>
  <c r="BK60" i="4"/>
  <c r="BI60" i="4"/>
  <c r="BH60" i="4"/>
  <c r="BG60" i="4"/>
  <c r="BF60" i="4"/>
  <c r="BE60" i="4"/>
  <c r="BD60" i="4"/>
  <c r="AL60" i="4"/>
  <c r="BJ60" i="4" s="1"/>
  <c r="G60" i="4"/>
  <c r="DX60" i="4" s="1"/>
  <c r="DU59" i="4"/>
  <c r="DS59" i="4"/>
  <c r="DR59" i="4"/>
  <c r="DP59" i="4"/>
  <c r="DO59" i="4"/>
  <c r="DN59" i="4"/>
  <c r="DM59" i="4"/>
  <c r="DL59" i="4"/>
  <c r="DK59" i="4"/>
  <c r="DJ59" i="4"/>
  <c r="DI59" i="4"/>
  <c r="DH59" i="4"/>
  <c r="DG59" i="4"/>
  <c r="DF59" i="4"/>
  <c r="DE59" i="4"/>
  <c r="DD59" i="4"/>
  <c r="DC59" i="4"/>
  <c r="DB59" i="4"/>
  <c r="DA59" i="4"/>
  <c r="CZ59" i="4"/>
  <c r="CS59" i="4"/>
  <c r="BY59" i="4"/>
  <c r="BW59" i="4"/>
  <c r="BV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AW59" i="4"/>
  <c r="BU59" i="4" s="1"/>
  <c r="AE59" i="4"/>
  <c r="AC59" i="4"/>
  <c r="G59" i="4" s="1"/>
  <c r="DX59" i="4" s="1"/>
  <c r="DS58" i="4"/>
  <c r="DR58" i="4"/>
  <c r="DQ58" i="4"/>
  <c r="DP58" i="4"/>
  <c r="DO58" i="4"/>
  <c r="DN58" i="4"/>
  <c r="DM58" i="4"/>
  <c r="DK58" i="4"/>
  <c r="DJ58" i="4"/>
  <c r="DI58" i="4"/>
  <c r="DH58" i="4"/>
  <c r="DG58" i="4"/>
  <c r="DF58" i="4"/>
  <c r="DE58" i="4"/>
  <c r="DD58" i="4"/>
  <c r="DC58" i="4"/>
  <c r="DB58" i="4"/>
  <c r="DA58" i="4"/>
  <c r="CZ58" i="4"/>
  <c r="CH58" i="4"/>
  <c r="CA58" i="4"/>
  <c r="BZ58" i="4" s="1"/>
  <c r="CX58" i="4" s="1"/>
  <c r="BW58" i="4"/>
  <c r="BV58" i="4"/>
  <c r="BU58" i="4"/>
  <c r="BT58" i="4"/>
  <c r="BS58" i="4"/>
  <c r="BR58" i="4"/>
  <c r="BQ58" i="4"/>
  <c r="BP58" i="4"/>
  <c r="BO58" i="4"/>
  <c r="BN58" i="4"/>
  <c r="BM58" i="4"/>
  <c r="BL58" i="4"/>
  <c r="BK58" i="4"/>
  <c r="BI58" i="4"/>
  <c r="BH58" i="4"/>
  <c r="BG58" i="4"/>
  <c r="BF58" i="4"/>
  <c r="BE58" i="4"/>
  <c r="BD58" i="4"/>
  <c r="AL58" i="4"/>
  <c r="BJ58" i="4" s="1"/>
  <c r="AC58" i="4"/>
  <c r="G58" i="4" s="1"/>
  <c r="DX58" i="4" s="1"/>
  <c r="T58" i="4"/>
  <c r="T145" i="4" s="1"/>
  <c r="DU57" i="4"/>
  <c r="DS57" i="4"/>
  <c r="DR57" i="4"/>
  <c r="DQ57" i="4"/>
  <c r="DP57" i="4"/>
  <c r="DO57" i="4"/>
  <c r="DN57" i="4"/>
  <c r="DM57" i="4"/>
  <c r="DL57" i="4"/>
  <c r="DK57" i="4"/>
  <c r="DJ57" i="4"/>
  <c r="DI57" i="4"/>
  <c r="DH57" i="4"/>
  <c r="DG57" i="4"/>
  <c r="DE57" i="4"/>
  <c r="DD57" i="4"/>
  <c r="DC57" i="4"/>
  <c r="DB57" i="4"/>
  <c r="DA57" i="4"/>
  <c r="CZ57" i="4"/>
  <c r="CA57" i="4"/>
  <c r="BY57" i="4"/>
  <c r="BW57" i="4"/>
  <c r="BV57" i="4"/>
  <c r="BU57" i="4"/>
  <c r="BT57" i="4"/>
  <c r="BS57" i="4"/>
  <c r="BR57" i="4"/>
  <c r="BQ57" i="4"/>
  <c r="BP57" i="4"/>
  <c r="BO57" i="4"/>
  <c r="BN57" i="4"/>
  <c r="BM57" i="4"/>
  <c r="BL57" i="4"/>
  <c r="BK57" i="4"/>
  <c r="BI57" i="4"/>
  <c r="BH57" i="4"/>
  <c r="BG57" i="4"/>
  <c r="BF57" i="4"/>
  <c r="BE57" i="4"/>
  <c r="BD57" i="4"/>
  <c r="AE57" i="4"/>
  <c r="N57" i="4"/>
  <c r="G57" i="4" s="1"/>
  <c r="DU56" i="4"/>
  <c r="DS56" i="4"/>
  <c r="DR56" i="4"/>
  <c r="DQ56" i="4"/>
  <c r="DP56" i="4"/>
  <c r="DO56" i="4"/>
  <c r="DN56" i="4"/>
  <c r="DM56" i="4"/>
  <c r="DL56" i="4"/>
  <c r="DK56" i="4"/>
  <c r="DJ56" i="4"/>
  <c r="DI56" i="4"/>
  <c r="DH56" i="4"/>
  <c r="DG56" i="4"/>
  <c r="DF56" i="4"/>
  <c r="DE56" i="4"/>
  <c r="DD56" i="4"/>
  <c r="DC56" i="4"/>
  <c r="DB56" i="4"/>
  <c r="DA56" i="4"/>
  <c r="CZ56" i="4"/>
  <c r="CA56" i="4"/>
  <c r="BY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AE56" i="4"/>
  <c r="AD56" i="4" s="1"/>
  <c r="BB56" i="4" s="1"/>
  <c r="G56" i="4"/>
  <c r="DX56" i="4" s="1"/>
  <c r="DU55" i="4"/>
  <c r="DS55" i="4"/>
  <c r="DR55" i="4"/>
  <c r="DQ55" i="4"/>
  <c r="DP55" i="4"/>
  <c r="DO55" i="4"/>
  <c r="DN55" i="4"/>
  <c r="DM55" i="4"/>
  <c r="DL55" i="4"/>
  <c r="DK55" i="4"/>
  <c r="DJ55" i="4"/>
  <c r="DI55" i="4"/>
  <c r="DH55" i="4"/>
  <c r="DG55" i="4"/>
  <c r="DF55" i="4"/>
  <c r="DE55" i="4"/>
  <c r="DD55" i="4"/>
  <c r="DC55" i="4"/>
  <c r="DB55" i="4"/>
  <c r="DA55" i="4"/>
  <c r="CZ55" i="4"/>
  <c r="CA55" i="4"/>
  <c r="BY55" i="4"/>
  <c r="BW55" i="4"/>
  <c r="BV55" i="4"/>
  <c r="BU55" i="4"/>
  <c r="BT55" i="4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F55" i="4"/>
  <c r="BE55" i="4"/>
  <c r="BD55" i="4"/>
  <c r="AE55" i="4"/>
  <c r="G55" i="4"/>
  <c r="DX55" i="4" s="1"/>
  <c r="DU54" i="4"/>
  <c r="DS54" i="4"/>
  <c r="DR54" i="4"/>
  <c r="DQ54" i="4"/>
  <c r="DP54" i="4"/>
  <c r="DO54" i="4"/>
  <c r="DN54" i="4"/>
  <c r="DM54" i="4"/>
  <c r="DL54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A54" i="4"/>
  <c r="BZ54" i="4" s="1"/>
  <c r="CX54" i="4" s="1"/>
  <c r="BY54" i="4"/>
  <c r="BW54" i="4"/>
  <c r="BV54" i="4"/>
  <c r="BU54" i="4"/>
  <c r="BT54" i="4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AE54" i="4"/>
  <c r="G54" i="4"/>
  <c r="DX54" i="4" s="1"/>
  <c r="DU53" i="4"/>
  <c r="DS53" i="4"/>
  <c r="DR53" i="4"/>
  <c r="DQ53" i="4"/>
  <c r="DP53" i="4"/>
  <c r="DO53" i="4"/>
  <c r="DN53" i="4"/>
  <c r="DM53" i="4"/>
  <c r="DL53" i="4"/>
  <c r="DK53" i="4"/>
  <c r="DJ53" i="4"/>
  <c r="DI53" i="4"/>
  <c r="DH53" i="4"/>
  <c r="DG53" i="4"/>
  <c r="DF53" i="4"/>
  <c r="DE53" i="4"/>
  <c r="DD53" i="4"/>
  <c r="DC53" i="4"/>
  <c r="DB53" i="4"/>
  <c r="DA53" i="4"/>
  <c r="CZ53" i="4"/>
  <c r="CA53" i="4"/>
  <c r="BZ53" i="4" s="1"/>
  <c r="CX53" i="4" s="1"/>
  <c r="BY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AE53" i="4"/>
  <c r="G53" i="4"/>
  <c r="DX53" i="4" s="1"/>
  <c r="DU52" i="4"/>
  <c r="DS52" i="4"/>
  <c r="DR52" i="4"/>
  <c r="DQ52" i="4"/>
  <c r="DP52" i="4"/>
  <c r="DO52" i="4"/>
  <c r="DN52" i="4"/>
  <c r="DM52" i="4"/>
  <c r="DL52" i="4"/>
  <c r="DK52" i="4"/>
  <c r="DJ52" i="4"/>
  <c r="DI52" i="4"/>
  <c r="DH52" i="4"/>
  <c r="DG52" i="4"/>
  <c r="DF52" i="4"/>
  <c r="DE52" i="4"/>
  <c r="DD52" i="4"/>
  <c r="DC52" i="4"/>
  <c r="DB52" i="4"/>
  <c r="DA52" i="4"/>
  <c r="CZ52" i="4"/>
  <c r="CA52" i="4"/>
  <c r="BY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AE52" i="4"/>
  <c r="G52" i="4"/>
  <c r="DX52" i="4" s="1"/>
  <c r="DU51" i="4"/>
  <c r="DS51" i="4"/>
  <c r="DR51" i="4"/>
  <c r="DQ51" i="4"/>
  <c r="DP51" i="4"/>
  <c r="DO51" i="4"/>
  <c r="DN51" i="4"/>
  <c r="DM51" i="4"/>
  <c r="DL51" i="4"/>
  <c r="DK51" i="4"/>
  <c r="DJ51" i="4"/>
  <c r="DI51" i="4"/>
  <c r="DH51" i="4"/>
  <c r="DG51" i="4"/>
  <c r="DF51" i="4"/>
  <c r="DE51" i="4"/>
  <c r="DD51" i="4"/>
  <c r="DC51" i="4"/>
  <c r="DB51" i="4"/>
  <c r="DA51" i="4"/>
  <c r="CZ51" i="4"/>
  <c r="CA51" i="4"/>
  <c r="BY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AE51" i="4"/>
  <c r="G51" i="4"/>
  <c r="DX51" i="4" s="1"/>
  <c r="DU50" i="4"/>
  <c r="DS50" i="4"/>
  <c r="DR50" i="4"/>
  <c r="DQ50" i="4"/>
  <c r="DP50" i="4"/>
  <c r="DO50" i="4"/>
  <c r="DN50" i="4"/>
  <c r="DM50" i="4"/>
  <c r="DL50" i="4"/>
  <c r="DK50" i="4"/>
  <c r="DJ50" i="4"/>
  <c r="DI50" i="4"/>
  <c r="DH50" i="4"/>
  <c r="DG50" i="4"/>
  <c r="DF50" i="4"/>
  <c r="DE50" i="4"/>
  <c r="DD50" i="4"/>
  <c r="DC50" i="4"/>
  <c r="DB50" i="4"/>
  <c r="DA50" i="4"/>
  <c r="CZ50" i="4"/>
  <c r="CA50" i="4"/>
  <c r="BY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AE50" i="4"/>
  <c r="G50" i="4"/>
  <c r="DU49" i="4"/>
  <c r="DS49" i="4"/>
  <c r="DR49" i="4"/>
  <c r="DQ49" i="4"/>
  <c r="DP49" i="4"/>
  <c r="DO49" i="4"/>
  <c r="DN49" i="4"/>
  <c r="DM49" i="4"/>
  <c r="DL49" i="4"/>
  <c r="DK49" i="4"/>
  <c r="DJ49" i="4"/>
  <c r="DI49" i="4"/>
  <c r="DH49" i="4"/>
  <c r="DG49" i="4"/>
  <c r="DF49" i="4"/>
  <c r="DE49" i="4"/>
  <c r="DD49" i="4"/>
  <c r="DC49" i="4"/>
  <c r="DB49" i="4"/>
  <c r="DA49" i="4"/>
  <c r="CZ49" i="4"/>
  <c r="CA49" i="4"/>
  <c r="BY49" i="4"/>
  <c r="BW49" i="4"/>
  <c r="BV49" i="4"/>
  <c r="BU49" i="4"/>
  <c r="BT49" i="4"/>
  <c r="BS49" i="4"/>
  <c r="BR49" i="4"/>
  <c r="BQ49" i="4"/>
  <c r="BP49" i="4"/>
  <c r="BO49" i="4"/>
  <c r="BN49" i="4"/>
  <c r="BM49" i="4"/>
  <c r="BL49" i="4"/>
  <c r="BK49" i="4"/>
  <c r="BJ49" i="4"/>
  <c r="BI49" i="4"/>
  <c r="BH49" i="4"/>
  <c r="BG49" i="4"/>
  <c r="BF49" i="4"/>
  <c r="BE49" i="4"/>
  <c r="BD49" i="4"/>
  <c r="AE49" i="4"/>
  <c r="G49" i="4"/>
  <c r="DS48" i="4"/>
  <c r="DR48" i="4"/>
  <c r="DQ48" i="4"/>
  <c r="DP48" i="4"/>
  <c r="DO48" i="4"/>
  <c r="DN48" i="4"/>
  <c r="DM48" i="4"/>
  <c r="DL48" i="4"/>
  <c r="DK48" i="4"/>
  <c r="DJ48" i="4"/>
  <c r="DI48" i="4"/>
  <c r="DH48" i="4"/>
  <c r="DG48" i="4"/>
  <c r="DF48" i="4"/>
  <c r="DE48" i="4"/>
  <c r="DD48" i="4"/>
  <c r="DC48" i="4"/>
  <c r="DB48" i="4"/>
  <c r="DA48" i="4"/>
  <c r="CZ48" i="4"/>
  <c r="CW48" i="4"/>
  <c r="CA48" i="4" s="1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I48" i="4"/>
  <c r="BH48" i="4"/>
  <c r="BG48" i="4"/>
  <c r="BF48" i="4"/>
  <c r="BE48" i="4"/>
  <c r="BD48" i="4"/>
  <c r="BA48" i="4"/>
  <c r="AC48" i="4"/>
  <c r="DU48" i="4" s="1"/>
  <c r="N48" i="4"/>
  <c r="BJ48" i="4" s="1"/>
  <c r="DU47" i="4"/>
  <c r="DS47" i="4"/>
  <c r="DR47" i="4"/>
  <c r="DQ47" i="4"/>
  <c r="DP47" i="4"/>
  <c r="DO47" i="4"/>
  <c r="DN47" i="4"/>
  <c r="DM47" i="4"/>
  <c r="DL47" i="4"/>
  <c r="DK47" i="4"/>
  <c r="DJ47" i="4"/>
  <c r="DI47" i="4"/>
  <c r="DH47" i="4"/>
  <c r="DG47" i="4"/>
  <c r="DF47" i="4"/>
  <c r="DE47" i="4"/>
  <c r="DD47" i="4"/>
  <c r="DC47" i="4"/>
  <c r="DB47" i="4"/>
  <c r="DA47" i="4"/>
  <c r="CZ47" i="4"/>
  <c r="CA47" i="4"/>
  <c r="BY47" i="4"/>
  <c r="BW47" i="4"/>
  <c r="BV47" i="4"/>
  <c r="BU47" i="4"/>
  <c r="BT47" i="4"/>
  <c r="BS47" i="4"/>
  <c r="BR47" i="4"/>
  <c r="BQ47" i="4"/>
  <c r="BP47" i="4"/>
  <c r="BO47" i="4"/>
  <c r="BN47" i="4"/>
  <c r="BM47" i="4"/>
  <c r="BL47" i="4"/>
  <c r="BK47" i="4"/>
  <c r="BJ47" i="4"/>
  <c r="BI47" i="4"/>
  <c r="BH47" i="4"/>
  <c r="BG47" i="4"/>
  <c r="BF47" i="4"/>
  <c r="BE47" i="4"/>
  <c r="BD47" i="4"/>
  <c r="AE47" i="4"/>
  <c r="G47" i="4"/>
  <c r="DX47" i="4" s="1"/>
  <c r="DU46" i="4"/>
  <c r="DR46" i="4"/>
  <c r="DQ46" i="4"/>
  <c r="DP46" i="4"/>
  <c r="DN46" i="4"/>
  <c r="DM46" i="4"/>
  <c r="DL46" i="4"/>
  <c r="DK46" i="4"/>
  <c r="DJ46" i="4"/>
  <c r="DI46" i="4"/>
  <c r="DH46" i="4"/>
  <c r="DG46" i="4"/>
  <c r="DF46" i="4"/>
  <c r="DE46" i="4"/>
  <c r="DD46" i="4"/>
  <c r="DC46" i="4"/>
  <c r="DB46" i="4"/>
  <c r="DA46" i="4"/>
  <c r="CZ46" i="4"/>
  <c r="CQ46" i="4"/>
  <c r="CQ78" i="4" s="1"/>
  <c r="BY46" i="4"/>
  <c r="BV46" i="4"/>
  <c r="BU46" i="4"/>
  <c r="BT46" i="4"/>
  <c r="BS46" i="4"/>
  <c r="BR46" i="4"/>
  <c r="BQ46" i="4"/>
  <c r="BP46" i="4"/>
  <c r="BO46" i="4"/>
  <c r="BN46" i="4"/>
  <c r="BM46" i="4"/>
  <c r="BL46" i="4"/>
  <c r="BK46" i="4"/>
  <c r="BJ46" i="4"/>
  <c r="BI46" i="4"/>
  <c r="BH46" i="4"/>
  <c r="BG46" i="4"/>
  <c r="BF46" i="4"/>
  <c r="BE46" i="4"/>
  <c r="BD46" i="4"/>
  <c r="AY46" i="4"/>
  <c r="AU46" i="4"/>
  <c r="AU145" i="4" s="1"/>
  <c r="AA46" i="4"/>
  <c r="DU45" i="4"/>
  <c r="DS45" i="4"/>
  <c r="DR45" i="4"/>
  <c r="DQ45" i="4"/>
  <c r="DP45" i="4"/>
  <c r="DO45" i="4"/>
  <c r="DN45" i="4"/>
  <c r="DM45" i="4"/>
  <c r="DL45" i="4"/>
  <c r="DK45" i="4"/>
  <c r="DJ45" i="4"/>
  <c r="DI45" i="4"/>
  <c r="DH45" i="4"/>
  <c r="DG45" i="4"/>
  <c r="DF45" i="4"/>
  <c r="DE45" i="4"/>
  <c r="DD45" i="4"/>
  <c r="DC45" i="4"/>
  <c r="DB45" i="4"/>
  <c r="DA45" i="4"/>
  <c r="CZ45" i="4"/>
  <c r="CA45" i="4"/>
  <c r="BY45" i="4"/>
  <c r="BW45" i="4"/>
  <c r="BV45" i="4"/>
  <c r="BU45" i="4"/>
  <c r="BT45" i="4"/>
  <c r="BS45" i="4"/>
  <c r="BR45" i="4"/>
  <c r="BQ45" i="4"/>
  <c r="BP45" i="4"/>
  <c r="BO45" i="4"/>
  <c r="BN45" i="4"/>
  <c r="BM45" i="4"/>
  <c r="BL45" i="4"/>
  <c r="BK45" i="4"/>
  <c r="BJ45" i="4"/>
  <c r="BI45" i="4"/>
  <c r="BH45" i="4"/>
  <c r="BG45" i="4"/>
  <c r="BF45" i="4"/>
  <c r="BE45" i="4"/>
  <c r="BD45" i="4"/>
  <c r="AE45" i="4"/>
  <c r="G45" i="4"/>
  <c r="DX45" i="4" s="1"/>
  <c r="DS44" i="4"/>
  <c r="DR44" i="4"/>
  <c r="DQ44" i="4"/>
  <c r="DP44" i="4"/>
  <c r="DO44" i="4"/>
  <c r="DN44" i="4"/>
  <c r="DM44" i="4"/>
  <c r="DL44" i="4"/>
  <c r="DK44" i="4"/>
  <c r="DJ44" i="4"/>
  <c r="DI44" i="4"/>
  <c r="DH44" i="4"/>
  <c r="DG44" i="4"/>
  <c r="DF44" i="4"/>
  <c r="DE44" i="4"/>
  <c r="DD44" i="4"/>
  <c r="DC44" i="4"/>
  <c r="DB44" i="4"/>
  <c r="DA44" i="4"/>
  <c r="CZ44" i="4"/>
  <c r="CW44" i="4"/>
  <c r="BW44" i="4"/>
  <c r="BV44" i="4"/>
  <c r="BU44" i="4"/>
  <c r="BT44" i="4"/>
  <c r="BS44" i="4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A44" i="4"/>
  <c r="AE44" i="4" s="1"/>
  <c r="AC44" i="4"/>
  <c r="G44" i="4"/>
  <c r="DX44" i="4" s="1"/>
  <c r="DU43" i="4"/>
  <c r="DS43" i="4"/>
  <c r="DR43" i="4"/>
  <c r="DQ43" i="4"/>
  <c r="DP43" i="4"/>
  <c r="DO43" i="4"/>
  <c r="DN43" i="4"/>
  <c r="DM43" i="4"/>
  <c r="DL43" i="4"/>
  <c r="DK43" i="4"/>
  <c r="DJ43" i="4"/>
  <c r="DI43" i="4"/>
  <c r="DH43" i="4"/>
  <c r="DG43" i="4"/>
  <c r="DF43" i="4"/>
  <c r="DE43" i="4"/>
  <c r="DD43" i="4"/>
  <c r="DC43" i="4"/>
  <c r="DB43" i="4"/>
  <c r="DA43" i="4"/>
  <c r="CZ43" i="4"/>
  <c r="CS43" i="4"/>
  <c r="BY43" i="4"/>
  <c r="BW43" i="4"/>
  <c r="BV43" i="4"/>
  <c r="BT43" i="4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D43" i="4"/>
  <c r="AW43" i="4"/>
  <c r="G43" i="4"/>
  <c r="DX43" i="4" s="1"/>
  <c r="DS42" i="4"/>
  <c r="DR42" i="4"/>
  <c r="DQ42" i="4"/>
  <c r="DP42" i="4"/>
  <c r="DO42" i="4"/>
  <c r="DN42" i="4"/>
  <c r="DM42" i="4"/>
  <c r="DL42" i="4"/>
  <c r="DK42" i="4"/>
  <c r="DJ42" i="4"/>
  <c r="DI42" i="4"/>
  <c r="DH42" i="4"/>
  <c r="DG42" i="4"/>
  <c r="DF42" i="4"/>
  <c r="DE42" i="4"/>
  <c r="DD42" i="4"/>
  <c r="DC42" i="4"/>
  <c r="DB42" i="4"/>
  <c r="DA42" i="4"/>
  <c r="CZ42" i="4"/>
  <c r="CW42" i="4"/>
  <c r="CA42" i="4" s="1"/>
  <c r="BW42" i="4"/>
  <c r="BV42" i="4"/>
  <c r="BU42" i="4"/>
  <c r="BT42" i="4"/>
  <c r="BS42" i="4"/>
  <c r="BR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A42" i="4"/>
  <c r="AE42" i="4" s="1"/>
  <c r="AC42" i="4"/>
  <c r="U42" i="4"/>
  <c r="U145" i="4" s="1"/>
  <c r="G42" i="4"/>
  <c r="DX42" i="4" s="1"/>
  <c r="DU41" i="4"/>
  <c r="DS41" i="4"/>
  <c r="DR41" i="4"/>
  <c r="DQ41" i="4"/>
  <c r="DP41" i="4"/>
  <c r="DO41" i="4"/>
  <c r="DN41" i="4"/>
  <c r="DM41" i="4"/>
  <c r="DL41" i="4"/>
  <c r="DK41" i="4"/>
  <c r="DJ41" i="4"/>
  <c r="DI41" i="4"/>
  <c r="DH41" i="4"/>
  <c r="DG41" i="4"/>
  <c r="DE41" i="4"/>
  <c r="DD41" i="4"/>
  <c r="DC41" i="4"/>
  <c r="DB41" i="4"/>
  <c r="DA41" i="4"/>
  <c r="CZ41" i="4"/>
  <c r="CH41" i="4"/>
  <c r="DF41" i="4" s="1"/>
  <c r="CA41" i="4"/>
  <c r="BZ41" i="4"/>
  <c r="CX41" i="4" s="1"/>
  <c r="BY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I41" i="4"/>
  <c r="BH41" i="4"/>
  <c r="BG41" i="4"/>
  <c r="BF41" i="4"/>
  <c r="BE41" i="4"/>
  <c r="BD41" i="4"/>
  <c r="AL41" i="4"/>
  <c r="AE41" i="4" s="1"/>
  <c r="AD41" i="4" s="1"/>
  <c r="BB41" i="4" s="1"/>
  <c r="G41" i="4"/>
  <c r="DX41" i="4" s="1"/>
  <c r="DU40" i="4"/>
  <c r="DS40" i="4"/>
  <c r="DR40" i="4"/>
  <c r="DQ40" i="4"/>
  <c r="DP40" i="4"/>
  <c r="DO40" i="4"/>
  <c r="DN40" i="4"/>
  <c r="DM40" i="4"/>
  <c r="DL40" i="4"/>
  <c r="DK40" i="4"/>
  <c r="DJ40" i="4"/>
  <c r="DI40" i="4"/>
  <c r="DH40" i="4"/>
  <c r="DG40" i="4"/>
  <c r="DE40" i="4"/>
  <c r="DD40" i="4"/>
  <c r="DC40" i="4"/>
  <c r="DB40" i="4"/>
  <c r="DA40" i="4"/>
  <c r="CZ40" i="4"/>
  <c r="CH40" i="4"/>
  <c r="CA40" i="4" s="1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I40" i="4"/>
  <c r="BH40" i="4"/>
  <c r="BG40" i="4"/>
  <c r="BF40" i="4"/>
  <c r="BE40" i="4"/>
  <c r="BD40" i="4"/>
  <c r="BA40" i="4"/>
  <c r="AL40" i="4"/>
  <c r="AE40" i="4" s="1"/>
  <c r="AC40" i="4"/>
  <c r="BY40" i="4" s="1"/>
  <c r="N40" i="4"/>
  <c r="G40" i="4" s="1"/>
  <c r="DX40" i="4" s="1"/>
  <c r="DU39" i="4"/>
  <c r="DS39" i="4"/>
  <c r="DR39" i="4"/>
  <c r="DQ39" i="4"/>
  <c r="DP39" i="4"/>
  <c r="DO39" i="4"/>
  <c r="DN39" i="4"/>
  <c r="DM39" i="4"/>
  <c r="DL39" i="4"/>
  <c r="DK39" i="4"/>
  <c r="DJ39" i="4"/>
  <c r="DI39" i="4"/>
  <c r="DH39" i="4"/>
  <c r="DG39" i="4"/>
  <c r="DE39" i="4"/>
  <c r="DD39" i="4"/>
  <c r="DC39" i="4"/>
  <c r="DB39" i="4"/>
  <c r="DA39" i="4"/>
  <c r="CZ39" i="4"/>
  <c r="CH39" i="4"/>
  <c r="CH78" i="4" s="1"/>
  <c r="BY39" i="4"/>
  <c r="BW39" i="4"/>
  <c r="BV39" i="4"/>
  <c r="BU39" i="4"/>
  <c r="BT39" i="4"/>
  <c r="BS39" i="4"/>
  <c r="BR39" i="4"/>
  <c r="BQ39" i="4"/>
  <c r="BP39" i="4"/>
  <c r="BO39" i="4"/>
  <c r="BN39" i="4"/>
  <c r="BM39" i="4"/>
  <c r="BL39" i="4"/>
  <c r="BK39" i="4"/>
  <c r="BI39" i="4"/>
  <c r="BH39" i="4"/>
  <c r="BG39" i="4"/>
  <c r="BF39" i="4"/>
  <c r="BE39" i="4"/>
  <c r="BD39" i="4"/>
  <c r="AL39" i="4"/>
  <c r="AE39" i="4" s="1"/>
  <c r="N39" i="4"/>
  <c r="DU38" i="4"/>
  <c r="DS38" i="4"/>
  <c r="DR38" i="4"/>
  <c r="DQ38" i="4"/>
  <c r="DP38" i="4"/>
  <c r="DO38" i="4"/>
  <c r="DN38" i="4"/>
  <c r="DM38" i="4"/>
  <c r="DL38" i="4"/>
  <c r="DK38" i="4"/>
  <c r="DJ38" i="4"/>
  <c r="DI38" i="4"/>
  <c r="DH38" i="4"/>
  <c r="DG38" i="4"/>
  <c r="DF38" i="4"/>
  <c r="DE38" i="4"/>
  <c r="DD38" i="4"/>
  <c r="DC38" i="4"/>
  <c r="DB38" i="4"/>
  <c r="DA38" i="4"/>
  <c r="CZ38" i="4"/>
  <c r="CA38" i="4"/>
  <c r="BZ38" i="4" s="1"/>
  <c r="CX38" i="4" s="1"/>
  <c r="BY38" i="4"/>
  <c r="BW38" i="4"/>
  <c r="BV38" i="4"/>
  <c r="BU38" i="4"/>
  <c r="BT38" i="4"/>
  <c r="BS38" i="4"/>
  <c r="BR38" i="4"/>
  <c r="BQ38" i="4"/>
  <c r="BP38" i="4"/>
  <c r="BO38" i="4"/>
  <c r="BN38" i="4"/>
  <c r="BM38" i="4"/>
  <c r="BL38" i="4"/>
  <c r="BK38" i="4"/>
  <c r="BI38" i="4"/>
  <c r="BH38" i="4"/>
  <c r="BG38" i="4"/>
  <c r="BF38" i="4"/>
  <c r="BE38" i="4"/>
  <c r="BD38" i="4"/>
  <c r="AL38" i="4"/>
  <c r="AL78" i="4" s="1"/>
  <c r="G38" i="4"/>
  <c r="DX38" i="4" s="1"/>
  <c r="CU37" i="4"/>
  <c r="CT37" i="4"/>
  <c r="CS37" i="4"/>
  <c r="CR37" i="4"/>
  <c r="CP37" i="4"/>
  <c r="CO37" i="4"/>
  <c r="CN37" i="4"/>
  <c r="CM37" i="4"/>
  <c r="CL37" i="4"/>
  <c r="CK37" i="4"/>
  <c r="CJ37" i="4"/>
  <c r="CI37" i="4"/>
  <c r="CH37" i="4"/>
  <c r="CG37" i="4"/>
  <c r="CF37" i="4"/>
  <c r="CE37" i="4"/>
  <c r="CD37" i="4"/>
  <c r="CB37" i="4"/>
  <c r="AY37" i="4"/>
  <c r="AX37" i="4"/>
  <c r="AW37" i="4"/>
  <c r="AV37" i="4"/>
  <c r="AT37" i="4"/>
  <c r="AS37" i="4"/>
  <c r="AR37" i="4"/>
  <c r="AQ37" i="4"/>
  <c r="AP37" i="4"/>
  <c r="AO37" i="4"/>
  <c r="AN37" i="4"/>
  <c r="AM37" i="4"/>
  <c r="AL37" i="4"/>
  <c r="AK37" i="4"/>
  <c r="AJ37" i="4"/>
  <c r="AI37" i="4"/>
  <c r="AH37" i="4"/>
  <c r="AF37" i="4"/>
  <c r="AB37" i="4"/>
  <c r="AA37" i="4"/>
  <c r="Z37" i="4"/>
  <c r="Y37" i="4"/>
  <c r="X37" i="4"/>
  <c r="W37" i="4"/>
  <c r="V37" i="4"/>
  <c r="U37" i="4"/>
  <c r="S37" i="4"/>
  <c r="R37" i="4"/>
  <c r="Q37" i="4"/>
  <c r="P37" i="4"/>
  <c r="O37" i="4"/>
  <c r="N37" i="4"/>
  <c r="M37" i="4"/>
  <c r="L37" i="4"/>
  <c r="K37" i="4"/>
  <c r="J37" i="4"/>
  <c r="I37" i="4"/>
  <c r="H37" i="4"/>
  <c r="DU36" i="4"/>
  <c r="DS36" i="4"/>
  <c r="DR36" i="4"/>
  <c r="DQ36" i="4"/>
  <c r="DP36" i="4"/>
  <c r="DO36" i="4"/>
  <c r="DN36" i="4"/>
  <c r="DM36" i="4"/>
  <c r="DL36" i="4"/>
  <c r="DK36" i="4"/>
  <c r="DJ36" i="4"/>
  <c r="DI36" i="4"/>
  <c r="DH36" i="4"/>
  <c r="DG36" i="4"/>
  <c r="DF36" i="4"/>
  <c r="DE36" i="4"/>
  <c r="DD36" i="4"/>
  <c r="DC36" i="4"/>
  <c r="DB36" i="4"/>
  <c r="DA36" i="4"/>
  <c r="CZ36" i="4"/>
  <c r="CA36" i="4"/>
  <c r="BY36" i="4"/>
  <c r="BW36" i="4"/>
  <c r="BV36" i="4"/>
  <c r="BU36" i="4"/>
  <c r="BT36" i="4"/>
  <c r="BS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AE36" i="4"/>
  <c r="G36" i="4"/>
  <c r="DU35" i="4"/>
  <c r="DS35" i="4"/>
  <c r="DR35" i="4"/>
  <c r="DQ35" i="4"/>
  <c r="DP35" i="4"/>
  <c r="DO35" i="4"/>
  <c r="DN35" i="4"/>
  <c r="DM35" i="4"/>
  <c r="DL35" i="4"/>
  <c r="DK35" i="4"/>
  <c r="DJ35" i="4"/>
  <c r="DI35" i="4"/>
  <c r="DH35" i="4"/>
  <c r="DG35" i="4"/>
  <c r="DF35" i="4"/>
  <c r="DE35" i="4"/>
  <c r="DD35" i="4"/>
  <c r="DC35" i="4"/>
  <c r="DB35" i="4"/>
  <c r="DA35" i="4"/>
  <c r="CZ35" i="4"/>
  <c r="CA35" i="4"/>
  <c r="BY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AE35" i="4"/>
  <c r="G35" i="4"/>
  <c r="DU34" i="4"/>
  <c r="DS34" i="4"/>
  <c r="DR34" i="4"/>
  <c r="DQ34" i="4"/>
  <c r="DP34" i="4"/>
  <c r="DO34" i="4"/>
  <c r="DN34" i="4"/>
  <c r="DM34" i="4"/>
  <c r="DL34" i="4"/>
  <c r="DK34" i="4"/>
  <c r="DJ34" i="4"/>
  <c r="DI34" i="4"/>
  <c r="DH34" i="4"/>
  <c r="DG34" i="4"/>
  <c r="DF34" i="4"/>
  <c r="DE34" i="4"/>
  <c r="DD34" i="4"/>
  <c r="DC34" i="4"/>
  <c r="DB34" i="4"/>
  <c r="DA34" i="4"/>
  <c r="CZ34" i="4"/>
  <c r="CA34" i="4"/>
  <c r="BY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AE34" i="4"/>
  <c r="G34" i="4"/>
  <c r="AD34" i="4" s="1"/>
  <c r="BB34" i="4" s="1"/>
  <c r="DU33" i="4"/>
  <c r="DS33" i="4"/>
  <c r="DR33" i="4"/>
  <c r="DQ33" i="4"/>
  <c r="DP33" i="4"/>
  <c r="DO33" i="4"/>
  <c r="DN33" i="4"/>
  <c r="DM33" i="4"/>
  <c r="DL33" i="4"/>
  <c r="DK33" i="4"/>
  <c r="DJ33" i="4"/>
  <c r="DI33" i="4"/>
  <c r="DH33" i="4"/>
  <c r="DF33" i="4"/>
  <c r="DE33" i="4"/>
  <c r="DD33" i="4"/>
  <c r="DC33" i="4"/>
  <c r="DB33" i="4"/>
  <c r="DA33" i="4"/>
  <c r="CZ33" i="4"/>
  <c r="CA33" i="4"/>
  <c r="BW33" i="4"/>
  <c r="BV33" i="4"/>
  <c r="BU33" i="4"/>
  <c r="BT33" i="4"/>
  <c r="BS33" i="4"/>
  <c r="BR33" i="4"/>
  <c r="BQ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A33" i="4"/>
  <c r="AC33" i="4"/>
  <c r="T33" i="4"/>
  <c r="BP33" i="4" s="1"/>
  <c r="O33" i="4"/>
  <c r="O142" i="4" s="1"/>
  <c r="G33" i="4"/>
  <c r="DS32" i="4"/>
  <c r="DR32" i="4"/>
  <c r="DQ32" i="4"/>
  <c r="DP32" i="4"/>
  <c r="DO32" i="4"/>
  <c r="DN32" i="4"/>
  <c r="DM32" i="4"/>
  <c r="DL32" i="4"/>
  <c r="DK32" i="4"/>
  <c r="DJ32" i="4"/>
  <c r="DI32" i="4"/>
  <c r="DH32" i="4"/>
  <c r="DG32" i="4"/>
  <c r="DF32" i="4"/>
  <c r="DE32" i="4"/>
  <c r="DD32" i="4"/>
  <c r="DC32" i="4"/>
  <c r="DB32" i="4"/>
  <c r="CZ32" i="4"/>
  <c r="CW32" i="4"/>
  <c r="DU32" i="4" s="1"/>
  <c r="CC32" i="4"/>
  <c r="DA32" i="4" s="1"/>
  <c r="BW32" i="4"/>
  <c r="BV32" i="4"/>
  <c r="BU32" i="4"/>
  <c r="BT32" i="4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D32" i="4"/>
  <c r="BA32" i="4"/>
  <c r="BY32" i="4" s="1"/>
  <c r="AG32" i="4"/>
  <c r="G32" i="4"/>
  <c r="DU31" i="4"/>
  <c r="DS31" i="4"/>
  <c r="DR31" i="4"/>
  <c r="DQ31" i="4"/>
  <c r="DP31" i="4"/>
  <c r="DO31" i="4"/>
  <c r="DN31" i="4"/>
  <c r="DM31" i="4"/>
  <c r="DL31" i="4"/>
  <c r="DK31" i="4"/>
  <c r="DJ31" i="4"/>
  <c r="DI31" i="4"/>
  <c r="DH31" i="4"/>
  <c r="DG31" i="4"/>
  <c r="DF31" i="4"/>
  <c r="DE31" i="4"/>
  <c r="DD31" i="4"/>
  <c r="DC31" i="4"/>
  <c r="DB31" i="4"/>
  <c r="DA31" i="4"/>
  <c r="CZ31" i="4"/>
  <c r="CA31" i="4"/>
  <c r="BY31" i="4"/>
  <c r="BW31" i="4"/>
  <c r="BV31" i="4"/>
  <c r="BU31" i="4"/>
  <c r="BT31" i="4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E31" i="4"/>
  <c r="BD31" i="4"/>
  <c r="AE31" i="4"/>
  <c r="G31" i="4"/>
  <c r="BZ31" i="4" s="1"/>
  <c r="CX31" i="4" s="1"/>
  <c r="DU30" i="4"/>
  <c r="DS30" i="4"/>
  <c r="DR30" i="4"/>
  <c r="DQ30" i="4"/>
  <c r="DP30" i="4"/>
  <c r="DO30" i="4"/>
  <c r="DN30" i="4"/>
  <c r="DM30" i="4"/>
  <c r="DL30" i="4"/>
  <c r="DK30" i="4"/>
  <c r="DJ30" i="4"/>
  <c r="DI30" i="4"/>
  <c r="DH30" i="4"/>
  <c r="DG30" i="4"/>
  <c r="DF30" i="4"/>
  <c r="DE30" i="4"/>
  <c r="DD30" i="4"/>
  <c r="DC30" i="4"/>
  <c r="DB30" i="4"/>
  <c r="CZ30" i="4"/>
  <c r="CC30" i="4"/>
  <c r="BW30" i="4"/>
  <c r="BV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A30" i="4"/>
  <c r="AG30" i="4"/>
  <c r="G30" i="4"/>
  <c r="DU29" i="4"/>
  <c r="DS29" i="4"/>
  <c r="DR29" i="4"/>
  <c r="DQ29" i="4"/>
  <c r="DP29" i="4"/>
  <c r="DO29" i="4"/>
  <c r="DN29" i="4"/>
  <c r="DM29" i="4"/>
  <c r="DL29" i="4"/>
  <c r="DK29" i="4"/>
  <c r="DJ29" i="4"/>
  <c r="DI29" i="4"/>
  <c r="DH29" i="4"/>
  <c r="DG29" i="4"/>
  <c r="DF29" i="4"/>
  <c r="DE29" i="4"/>
  <c r="DD29" i="4"/>
  <c r="DC29" i="4"/>
  <c r="DB29" i="4"/>
  <c r="DA29" i="4"/>
  <c r="CZ29" i="4"/>
  <c r="CA29" i="4"/>
  <c r="BY29" i="4"/>
  <c r="BW29" i="4"/>
  <c r="BV29" i="4"/>
  <c r="BU29" i="4"/>
  <c r="BT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AE29" i="4"/>
  <c r="G29" i="4"/>
  <c r="AD29" i="4" s="1"/>
  <c r="BB29" i="4" s="1"/>
  <c r="DU28" i="4"/>
  <c r="DS28" i="4"/>
  <c r="DR28" i="4"/>
  <c r="DQ28" i="4"/>
  <c r="DP28" i="4"/>
  <c r="DO28" i="4"/>
  <c r="DN28" i="4"/>
  <c r="DM28" i="4"/>
  <c r="DL28" i="4"/>
  <c r="DK28" i="4"/>
  <c r="DJ28" i="4"/>
  <c r="DI28" i="4"/>
  <c r="DH28" i="4"/>
  <c r="DG28" i="4"/>
  <c r="DF28" i="4"/>
  <c r="DE28" i="4"/>
  <c r="DD28" i="4"/>
  <c r="DC28" i="4"/>
  <c r="DB28" i="4"/>
  <c r="DA28" i="4"/>
  <c r="CZ28" i="4"/>
  <c r="CA28" i="4"/>
  <c r="BY28" i="4"/>
  <c r="BW28" i="4"/>
  <c r="BV28" i="4"/>
  <c r="BU28" i="4"/>
  <c r="BT28" i="4"/>
  <c r="BS28" i="4"/>
  <c r="BR28" i="4"/>
  <c r="BQ28" i="4"/>
  <c r="BP28" i="4"/>
  <c r="BO28" i="4"/>
  <c r="BN28" i="4"/>
  <c r="BM28" i="4"/>
  <c r="BL28" i="4"/>
  <c r="BK28" i="4"/>
  <c r="BJ28" i="4"/>
  <c r="BI28" i="4"/>
  <c r="BH28" i="4"/>
  <c r="BG28" i="4"/>
  <c r="BF28" i="4"/>
  <c r="BE28" i="4"/>
  <c r="BD28" i="4"/>
  <c r="BB28" i="4"/>
  <c r="G28" i="4"/>
  <c r="DU27" i="4"/>
  <c r="DS27" i="4"/>
  <c r="DR27" i="4"/>
  <c r="DQ27" i="4"/>
  <c r="DP27" i="4"/>
  <c r="DO27" i="4"/>
  <c r="DN27" i="4"/>
  <c r="DM27" i="4"/>
  <c r="DL27" i="4"/>
  <c r="DK27" i="4"/>
  <c r="DJ27" i="4"/>
  <c r="DI27" i="4"/>
  <c r="DH27" i="4"/>
  <c r="DG27" i="4"/>
  <c r="DF27" i="4"/>
  <c r="DE27" i="4"/>
  <c r="DD27" i="4"/>
  <c r="DC27" i="4"/>
  <c r="DB27" i="4"/>
  <c r="DA27" i="4"/>
  <c r="CZ27" i="4"/>
  <c r="CA27" i="4"/>
  <c r="BY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AE27" i="4"/>
  <c r="AD27" i="4" s="1"/>
  <c r="BB27" i="4" s="1"/>
  <c r="G27" i="4"/>
  <c r="DS26" i="4"/>
  <c r="DR26" i="4"/>
  <c r="DQ26" i="4"/>
  <c r="DP26" i="4"/>
  <c r="DO26" i="4"/>
  <c r="DN26" i="4"/>
  <c r="DM26" i="4"/>
  <c r="DL26" i="4"/>
  <c r="DK26" i="4"/>
  <c r="DJ26" i="4"/>
  <c r="DI26" i="4"/>
  <c r="DH26" i="4"/>
  <c r="DG26" i="4"/>
  <c r="DF26" i="4"/>
  <c r="DE26" i="4"/>
  <c r="DD26" i="4"/>
  <c r="DC26" i="4"/>
  <c r="DB26" i="4"/>
  <c r="CZ26" i="4"/>
  <c r="CC26" i="4"/>
  <c r="DA26" i="4" s="1"/>
  <c r="CA26" i="4"/>
  <c r="BZ26" i="4" s="1"/>
  <c r="CX26" i="4" s="1"/>
  <c r="BW26" i="4"/>
  <c r="BV26" i="4"/>
  <c r="BU26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D26" i="4"/>
  <c r="BA26" i="4"/>
  <c r="AG26" i="4"/>
  <c r="AC26" i="4"/>
  <c r="DU26" i="4" s="1"/>
  <c r="G26" i="4"/>
  <c r="DS25" i="4"/>
  <c r="DR25" i="4"/>
  <c r="DQ25" i="4"/>
  <c r="DP25" i="4"/>
  <c r="DO25" i="4"/>
  <c r="DN25" i="4"/>
  <c r="DM25" i="4"/>
  <c r="DL25" i="4"/>
  <c r="DK25" i="4"/>
  <c r="DJ25" i="4"/>
  <c r="DI25" i="4"/>
  <c r="DH25" i="4"/>
  <c r="DG25" i="4"/>
  <c r="DF25" i="4"/>
  <c r="DE25" i="4"/>
  <c r="DD25" i="4"/>
  <c r="DC25" i="4"/>
  <c r="DB25" i="4"/>
  <c r="DA25" i="4"/>
  <c r="CZ25" i="4"/>
  <c r="CA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AE25" i="4"/>
  <c r="AC25" i="4"/>
  <c r="DU25" i="4" s="1"/>
  <c r="DS24" i="4"/>
  <c r="DR24" i="4"/>
  <c r="DQ24" i="4"/>
  <c r="DP24" i="4"/>
  <c r="DO24" i="4"/>
  <c r="DN24" i="4"/>
  <c r="DM24" i="4"/>
  <c r="DL24" i="4"/>
  <c r="DK24" i="4"/>
  <c r="DJ24" i="4"/>
  <c r="DI24" i="4"/>
  <c r="DH24" i="4"/>
  <c r="DG24" i="4"/>
  <c r="DF24" i="4"/>
  <c r="DE24" i="4"/>
  <c r="DD24" i="4"/>
  <c r="DC24" i="4"/>
  <c r="DB24" i="4"/>
  <c r="DA24" i="4"/>
  <c r="CZ24" i="4"/>
  <c r="CW24" i="4"/>
  <c r="CA24" i="4" s="1"/>
  <c r="CC24" i="4"/>
  <c r="BW24" i="4"/>
  <c r="BV24" i="4"/>
  <c r="BU24" i="4"/>
  <c r="BT24" i="4"/>
  <c r="BS24" i="4"/>
  <c r="BR24" i="4"/>
  <c r="BQ24" i="4"/>
  <c r="BP24" i="4"/>
  <c r="BO24" i="4"/>
  <c r="BN24" i="4"/>
  <c r="BM24" i="4"/>
  <c r="BL24" i="4"/>
  <c r="BK24" i="4"/>
  <c r="BJ24" i="4"/>
  <c r="BI24" i="4"/>
  <c r="BH24" i="4"/>
  <c r="BG24" i="4"/>
  <c r="BF24" i="4"/>
  <c r="BD24" i="4"/>
  <c r="BA24" i="4"/>
  <c r="AG24" i="4"/>
  <c r="AE24" i="4" s="1"/>
  <c r="AC24" i="4"/>
  <c r="G24" i="4" s="1"/>
  <c r="AD24" i="4" s="1"/>
  <c r="BB24" i="4" s="1"/>
  <c r="DU23" i="4"/>
  <c r="DS23" i="4"/>
  <c r="DR23" i="4"/>
  <c r="DQ23" i="4"/>
  <c r="DP23" i="4"/>
  <c r="DO23" i="4"/>
  <c r="DN23" i="4"/>
  <c r="DM23" i="4"/>
  <c r="DL23" i="4"/>
  <c r="DK23" i="4"/>
  <c r="DJ23" i="4"/>
  <c r="DI23" i="4"/>
  <c r="DH23" i="4"/>
  <c r="DG23" i="4"/>
  <c r="DF23" i="4"/>
  <c r="DE23" i="4"/>
  <c r="DD23" i="4"/>
  <c r="DC23" i="4"/>
  <c r="DB23" i="4"/>
  <c r="DA23" i="4"/>
  <c r="CZ23" i="4"/>
  <c r="CA23" i="4"/>
  <c r="BZ23" i="4" s="1"/>
  <c r="CX23" i="4" s="1"/>
  <c r="BY23" i="4"/>
  <c r="BW23" i="4"/>
  <c r="BV23" i="4"/>
  <c r="BU23" i="4"/>
  <c r="BT23" i="4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D23" i="4"/>
  <c r="AG23" i="4"/>
  <c r="BE23" i="4" s="1"/>
  <c r="AE23" i="4"/>
  <c r="G23" i="4"/>
  <c r="DU22" i="4"/>
  <c r="DS22" i="4"/>
  <c r="DR22" i="4"/>
  <c r="DQ22" i="4"/>
  <c r="DP22" i="4"/>
  <c r="DO22" i="4"/>
  <c r="DN22" i="4"/>
  <c r="DM22" i="4"/>
  <c r="DL22" i="4"/>
  <c r="DK22" i="4"/>
  <c r="DJ22" i="4"/>
  <c r="DI22" i="4"/>
  <c r="DH22" i="4"/>
  <c r="DG22" i="4"/>
  <c r="DF22" i="4"/>
  <c r="DE22" i="4"/>
  <c r="DD22" i="4"/>
  <c r="DC22" i="4"/>
  <c r="DB22" i="4"/>
  <c r="DA22" i="4"/>
  <c r="CZ22" i="4"/>
  <c r="CA22" i="4"/>
  <c r="BY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BF22" i="4"/>
  <c r="BE22" i="4"/>
  <c r="BD22" i="4"/>
  <c r="AG22" i="4"/>
  <c r="AE22" i="4" s="1"/>
  <c r="G22" i="4"/>
  <c r="DU21" i="4"/>
  <c r="DS21" i="4"/>
  <c r="DR21" i="4"/>
  <c r="DQ21" i="4"/>
  <c r="DP21" i="4"/>
  <c r="DO21" i="4"/>
  <c r="DN21" i="4"/>
  <c r="DM21" i="4"/>
  <c r="DL21" i="4"/>
  <c r="DK21" i="4"/>
  <c r="DJ21" i="4"/>
  <c r="DI21" i="4"/>
  <c r="DH21" i="4"/>
  <c r="DG21" i="4"/>
  <c r="DF21" i="4"/>
  <c r="DE21" i="4"/>
  <c r="DD21" i="4"/>
  <c r="DC21" i="4"/>
  <c r="DB21" i="4"/>
  <c r="CZ21" i="4"/>
  <c r="CC21" i="4"/>
  <c r="BY21" i="4"/>
  <c r="BW21" i="4"/>
  <c r="BV21" i="4"/>
  <c r="BU21" i="4"/>
  <c r="BT21" i="4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F21" i="4"/>
  <c r="BD21" i="4"/>
  <c r="AG21" i="4"/>
  <c r="AE21" i="4" s="1"/>
  <c r="G21" i="4"/>
  <c r="DU20" i="4"/>
  <c r="DS20" i="4"/>
  <c r="DR20" i="4"/>
  <c r="DQ20" i="4"/>
  <c r="DP20" i="4"/>
  <c r="DO20" i="4"/>
  <c r="DN20" i="4"/>
  <c r="DM20" i="4"/>
  <c r="DL20" i="4"/>
  <c r="DK20" i="4"/>
  <c r="DJ20" i="4"/>
  <c r="DI20" i="4"/>
  <c r="DH20" i="4"/>
  <c r="DG20" i="4"/>
  <c r="DF20" i="4"/>
  <c r="DE20" i="4"/>
  <c r="DD20" i="4"/>
  <c r="DC20" i="4"/>
  <c r="DB20" i="4"/>
  <c r="CZ20" i="4"/>
  <c r="CC20" i="4"/>
  <c r="DA20" i="4" s="1"/>
  <c r="CA20" i="4"/>
  <c r="BY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D20" i="4"/>
  <c r="AG20" i="4"/>
  <c r="BE20" i="4" s="1"/>
  <c r="AE20" i="4"/>
  <c r="G20" i="4"/>
  <c r="DU19" i="4"/>
  <c r="DS19" i="4"/>
  <c r="DR19" i="4"/>
  <c r="DQ19" i="4"/>
  <c r="DP19" i="4"/>
  <c r="DO19" i="4"/>
  <c r="DN19" i="4"/>
  <c r="DM19" i="4"/>
  <c r="DL19" i="4"/>
  <c r="DK19" i="4"/>
  <c r="DJ19" i="4"/>
  <c r="DI19" i="4"/>
  <c r="DH19" i="4"/>
  <c r="DG19" i="4"/>
  <c r="DF19" i="4"/>
  <c r="DE19" i="4"/>
  <c r="DD19" i="4"/>
  <c r="DC19" i="4"/>
  <c r="DB19" i="4"/>
  <c r="CZ19" i="4"/>
  <c r="CC19" i="4"/>
  <c r="BY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D19" i="4"/>
  <c r="AG19" i="4"/>
  <c r="AE19" i="4" s="1"/>
  <c r="G19" i="4"/>
  <c r="DU18" i="4"/>
  <c r="DS18" i="4"/>
  <c r="DR18" i="4"/>
  <c r="DQ18" i="4"/>
  <c r="DP18" i="4"/>
  <c r="DO18" i="4"/>
  <c r="DN18" i="4"/>
  <c r="DM18" i="4"/>
  <c r="DL18" i="4"/>
  <c r="DK18" i="4"/>
  <c r="DJ18" i="4"/>
  <c r="DI18" i="4"/>
  <c r="DH18" i="4"/>
  <c r="DG18" i="4"/>
  <c r="DF18" i="4"/>
  <c r="DE18" i="4"/>
  <c r="DD18" i="4"/>
  <c r="DC18" i="4"/>
  <c r="DB18" i="4"/>
  <c r="DA18" i="4"/>
  <c r="CZ18" i="4"/>
  <c r="CA18" i="4"/>
  <c r="BW18" i="4"/>
  <c r="BV18" i="4"/>
  <c r="BU18" i="4"/>
  <c r="BT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A18" i="4"/>
  <c r="BY18" i="4" s="1"/>
  <c r="AU18" i="4"/>
  <c r="AU144" i="4" s="1"/>
  <c r="AE18" i="4"/>
  <c r="G18" i="4"/>
  <c r="DU17" i="4"/>
  <c r="DS17" i="4"/>
  <c r="DR17" i="4"/>
  <c r="DQ17" i="4"/>
  <c r="DP17" i="4"/>
  <c r="DO17" i="4"/>
  <c r="DN17" i="4"/>
  <c r="DM17" i="4"/>
  <c r="DL17" i="4"/>
  <c r="DK17" i="4"/>
  <c r="DJ17" i="4"/>
  <c r="DI17" i="4"/>
  <c r="DH17" i="4"/>
  <c r="DG17" i="4"/>
  <c r="DF17" i="4"/>
  <c r="DE17" i="4"/>
  <c r="DD17" i="4"/>
  <c r="DC17" i="4"/>
  <c r="DB17" i="4"/>
  <c r="DA17" i="4"/>
  <c r="CZ17" i="4"/>
  <c r="CA17" i="4"/>
  <c r="BY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AE17" i="4"/>
  <c r="G17" i="4"/>
  <c r="DU16" i="4"/>
  <c r="DS16" i="4"/>
  <c r="DR16" i="4"/>
  <c r="DQ16" i="4"/>
  <c r="DP16" i="4"/>
  <c r="DO16" i="4"/>
  <c r="DN16" i="4"/>
  <c r="DM16" i="4"/>
  <c r="DL16" i="4"/>
  <c r="DK16" i="4"/>
  <c r="DJ16" i="4"/>
  <c r="DI16" i="4"/>
  <c r="DH16" i="4"/>
  <c r="DG16" i="4"/>
  <c r="DF16" i="4"/>
  <c r="DE16" i="4"/>
  <c r="DD16" i="4"/>
  <c r="DC16" i="4"/>
  <c r="DB16" i="4"/>
  <c r="DA16" i="4"/>
  <c r="CZ16" i="4"/>
  <c r="CA16" i="4"/>
  <c r="BZ16" i="4" s="1"/>
  <c r="CX16" i="4" s="1"/>
  <c r="BY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AE16" i="4"/>
  <c r="AD16" i="4" s="1"/>
  <c r="BB16" i="4" s="1"/>
  <c r="G16" i="4"/>
  <c r="DS15" i="4"/>
  <c r="DR15" i="4"/>
  <c r="DQ15" i="4"/>
  <c r="DP15" i="4"/>
  <c r="DO15" i="4"/>
  <c r="DN15" i="4"/>
  <c r="DM15" i="4"/>
  <c r="DL15" i="4"/>
  <c r="DK15" i="4"/>
  <c r="DJ15" i="4"/>
  <c r="DI15" i="4"/>
  <c r="DH15" i="4"/>
  <c r="DG15" i="4"/>
  <c r="DF15" i="4"/>
  <c r="DE15" i="4"/>
  <c r="DD15" i="4"/>
  <c r="DC15" i="4"/>
  <c r="DB15" i="4"/>
  <c r="DA15" i="4"/>
  <c r="CZ15" i="4"/>
  <c r="CW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A15" i="4"/>
  <c r="AC15" i="4"/>
  <c r="G15" i="4"/>
  <c r="DU14" i="4"/>
  <c r="DS14" i="4"/>
  <c r="DR14" i="4"/>
  <c r="DQ14" i="4"/>
  <c r="DP14" i="4"/>
  <c r="DO14" i="4"/>
  <c r="DN14" i="4"/>
  <c r="DM14" i="4"/>
  <c r="DL14" i="4"/>
  <c r="DK14" i="4"/>
  <c r="DJ14" i="4"/>
  <c r="DI14" i="4"/>
  <c r="DH14" i="4"/>
  <c r="DG14" i="4"/>
  <c r="DF14" i="4"/>
  <c r="DE14" i="4"/>
  <c r="DD14" i="4"/>
  <c r="DC14" i="4"/>
  <c r="DB14" i="4"/>
  <c r="CZ14" i="4"/>
  <c r="CC14" i="4"/>
  <c r="BY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D14" i="4"/>
  <c r="AG14" i="4"/>
  <c r="BE14" i="4" s="1"/>
  <c r="G14" i="4"/>
  <c r="DU13" i="4"/>
  <c r="DS13" i="4"/>
  <c r="DR13" i="4"/>
  <c r="DQ13" i="4"/>
  <c r="DP13" i="4"/>
  <c r="DO13" i="4"/>
  <c r="DN13" i="4"/>
  <c r="DM13" i="4"/>
  <c r="DL13" i="4"/>
  <c r="DK13" i="4"/>
  <c r="DJ13" i="4"/>
  <c r="DI13" i="4"/>
  <c r="DH13" i="4"/>
  <c r="DG13" i="4"/>
  <c r="DF13" i="4"/>
  <c r="DE13" i="4"/>
  <c r="DD13" i="4"/>
  <c r="DC13" i="4"/>
  <c r="DB13" i="4"/>
  <c r="DA13" i="4"/>
  <c r="CZ13" i="4"/>
  <c r="CA13" i="4"/>
  <c r="BY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AE13" i="4"/>
  <c r="G13" i="4"/>
  <c r="AD13" i="4" s="1"/>
  <c r="BB13" i="4" s="1"/>
  <c r="DU12" i="4"/>
  <c r="DS12" i="4"/>
  <c r="DR12" i="4"/>
  <c r="DQ12" i="4"/>
  <c r="DP12" i="4"/>
  <c r="DO12" i="4"/>
  <c r="DN12" i="4"/>
  <c r="DM12" i="4"/>
  <c r="DL12" i="4"/>
  <c r="DK12" i="4"/>
  <c r="DJ12" i="4"/>
  <c r="DI12" i="4"/>
  <c r="DH12" i="4"/>
  <c r="DG12" i="4"/>
  <c r="DF12" i="4"/>
  <c r="DE12" i="4"/>
  <c r="DD12" i="4"/>
  <c r="DC12" i="4"/>
  <c r="DB12" i="4"/>
  <c r="DA12" i="4"/>
  <c r="CZ12" i="4"/>
  <c r="CA12" i="4"/>
  <c r="BY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AE12" i="4"/>
  <c r="G12" i="4"/>
  <c r="DU11" i="4"/>
  <c r="DS11" i="4"/>
  <c r="DR11" i="4"/>
  <c r="DQ11" i="4"/>
  <c r="DP11" i="4"/>
  <c r="DO11" i="4"/>
  <c r="DN11" i="4"/>
  <c r="DM11" i="4"/>
  <c r="DL11" i="4"/>
  <c r="DK11" i="4"/>
  <c r="DJ11" i="4"/>
  <c r="DI11" i="4"/>
  <c r="DH11" i="4"/>
  <c r="DG11" i="4"/>
  <c r="DF11" i="4"/>
  <c r="DE11" i="4"/>
  <c r="DD11" i="4"/>
  <c r="DC11" i="4"/>
  <c r="DB11" i="4"/>
  <c r="DA11" i="4"/>
  <c r="CZ11" i="4"/>
  <c r="CA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AE11" i="4"/>
  <c r="G11" i="4"/>
  <c r="DS10" i="4"/>
  <c r="DR10" i="4"/>
  <c r="DQ10" i="4"/>
  <c r="DP10" i="4"/>
  <c r="DO10" i="4"/>
  <c r="DN10" i="4"/>
  <c r="DM10" i="4"/>
  <c r="DL10" i="4"/>
  <c r="DK10" i="4"/>
  <c r="DJ10" i="4"/>
  <c r="DI10" i="4"/>
  <c r="DH10" i="4"/>
  <c r="DG10" i="4"/>
  <c r="DF10" i="4"/>
  <c r="DE10" i="4"/>
  <c r="DD10" i="4"/>
  <c r="DC10" i="4"/>
  <c r="DB10" i="4"/>
  <c r="DA10" i="4"/>
  <c r="CZ10" i="4"/>
  <c r="CW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A10" i="4"/>
  <c r="AC10" i="4"/>
  <c r="G10" i="4"/>
  <c r="DU9" i="4"/>
  <c r="DS9" i="4"/>
  <c r="DR9" i="4"/>
  <c r="DQ9" i="4"/>
  <c r="DP9" i="4"/>
  <c r="DO9" i="4"/>
  <c r="DN9" i="4"/>
  <c r="DM9" i="4"/>
  <c r="DL9" i="4"/>
  <c r="DK9" i="4"/>
  <c r="DJ9" i="4"/>
  <c r="DI9" i="4"/>
  <c r="DH9" i="4"/>
  <c r="DG9" i="4"/>
  <c r="DF9" i="4"/>
  <c r="DE9" i="4"/>
  <c r="DD9" i="4"/>
  <c r="DC9" i="4"/>
  <c r="DB9" i="4"/>
  <c r="DA9" i="4"/>
  <c r="CZ9" i="4"/>
  <c r="CA9" i="4"/>
  <c r="BT9" i="4"/>
  <c r="AU9" i="4"/>
  <c r="G9" i="4"/>
  <c r="DU8" i="4"/>
  <c r="DS8" i="4"/>
  <c r="DR8" i="4"/>
  <c r="DQ8" i="4"/>
  <c r="DP8" i="4"/>
  <c r="DN8" i="4"/>
  <c r="DM8" i="4"/>
  <c r="DL8" i="4"/>
  <c r="DK8" i="4"/>
  <c r="DJ8" i="4"/>
  <c r="DI8" i="4"/>
  <c r="DH8" i="4"/>
  <c r="DG8" i="4"/>
  <c r="DF8" i="4"/>
  <c r="DE8" i="4"/>
  <c r="DD8" i="4"/>
  <c r="DC8" i="4"/>
  <c r="DB8" i="4"/>
  <c r="DA8" i="4"/>
  <c r="CZ8" i="4"/>
  <c r="CQ8" i="4"/>
  <c r="DO8" i="4" s="1"/>
  <c r="BY8" i="4"/>
  <c r="BW8" i="4"/>
  <c r="BV8" i="4"/>
  <c r="BU8" i="4"/>
  <c r="BT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AU8" i="4"/>
  <c r="BS8" i="4" s="1"/>
  <c r="G8" i="4"/>
  <c r="DU7" i="4"/>
  <c r="DS7" i="4"/>
  <c r="DR7" i="4"/>
  <c r="DQ7" i="4"/>
  <c r="DP7" i="4"/>
  <c r="DO7" i="4"/>
  <c r="DN7" i="4"/>
  <c r="DM7" i="4"/>
  <c r="DL7" i="4"/>
  <c r="DK7" i="4"/>
  <c r="DJ7" i="4"/>
  <c r="DI7" i="4"/>
  <c r="DH7" i="4"/>
  <c r="DG7" i="4"/>
  <c r="DF7" i="4"/>
  <c r="DE7" i="4"/>
  <c r="DD7" i="4"/>
  <c r="DC7" i="4"/>
  <c r="DB7" i="4"/>
  <c r="DA7" i="4"/>
  <c r="CZ7" i="4"/>
  <c r="CA7" i="4"/>
  <c r="BY7" i="4"/>
  <c r="BW7" i="4"/>
  <c r="BV7" i="4"/>
  <c r="BU7" i="4"/>
  <c r="BT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AU7" i="4"/>
  <c r="BS7" i="4" s="1"/>
  <c r="AE7" i="4"/>
  <c r="G7" i="4"/>
  <c r="DU6" i="4"/>
  <c r="DS6" i="4"/>
  <c r="DR6" i="4"/>
  <c r="DQ6" i="4"/>
  <c r="DP6" i="4"/>
  <c r="DO6" i="4"/>
  <c r="DN6" i="4"/>
  <c r="DM6" i="4"/>
  <c r="DL6" i="4"/>
  <c r="DK6" i="4"/>
  <c r="DJ6" i="4"/>
  <c r="DI6" i="4"/>
  <c r="DH6" i="4"/>
  <c r="DG6" i="4"/>
  <c r="DF6" i="4"/>
  <c r="DE6" i="4"/>
  <c r="DD6" i="4"/>
  <c r="DC6" i="4"/>
  <c r="DB6" i="4"/>
  <c r="DA6" i="4"/>
  <c r="CZ6" i="4"/>
  <c r="CA6" i="4"/>
  <c r="BY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AE6" i="4"/>
  <c r="G6" i="4"/>
  <c r="DU5" i="4"/>
  <c r="DS5" i="4"/>
  <c r="DR5" i="4"/>
  <c r="DQ5" i="4"/>
  <c r="DP5" i="4"/>
  <c r="DO5" i="4"/>
  <c r="DN5" i="4"/>
  <c r="DM5" i="4"/>
  <c r="DL5" i="4"/>
  <c r="DK5" i="4"/>
  <c r="DJ5" i="4"/>
  <c r="DI5" i="4"/>
  <c r="DH5" i="4"/>
  <c r="DG5" i="4"/>
  <c r="DF5" i="4"/>
  <c r="DE5" i="4"/>
  <c r="DD5" i="4"/>
  <c r="DC5" i="4"/>
  <c r="DB5" i="4"/>
  <c r="DA5" i="4"/>
  <c r="CZ5" i="4"/>
  <c r="CA5" i="4"/>
  <c r="BY5" i="4"/>
  <c r="BW5" i="4"/>
  <c r="BV5" i="4"/>
  <c r="BU5" i="4"/>
  <c r="BT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AU5" i="4"/>
  <c r="AE5" i="4" s="1"/>
  <c r="AD5" i="4" s="1"/>
  <c r="BB5" i="4" s="1"/>
  <c r="G5" i="4"/>
  <c r="DS4" i="4"/>
  <c r="DR4" i="4"/>
  <c r="DQ4" i="4"/>
  <c r="DP4" i="4"/>
  <c r="DN4" i="4"/>
  <c r="DM4" i="4"/>
  <c r="DL4" i="4"/>
  <c r="DK4" i="4"/>
  <c r="DJ4" i="4"/>
  <c r="DI4" i="4"/>
  <c r="DH4" i="4"/>
  <c r="DG4" i="4"/>
  <c r="DF4" i="4"/>
  <c r="DE4" i="4"/>
  <c r="DD4" i="4"/>
  <c r="DC4" i="4"/>
  <c r="DB4" i="4"/>
  <c r="DA4" i="4"/>
  <c r="CZ4" i="4"/>
  <c r="CW4" i="4"/>
  <c r="CQ4" i="4"/>
  <c r="BW4" i="4"/>
  <c r="BV4" i="4"/>
  <c r="BU4" i="4"/>
  <c r="BT4" i="4"/>
  <c r="BR4" i="4"/>
  <c r="BQ4" i="4"/>
  <c r="BP4" i="4"/>
  <c r="BO4" i="4"/>
  <c r="BN4" i="4"/>
  <c r="BM4" i="4"/>
  <c r="BL4" i="4"/>
  <c r="BK4" i="4"/>
  <c r="BJ4" i="4"/>
  <c r="BI4" i="4"/>
  <c r="BH4" i="4"/>
  <c r="BG4" i="4"/>
  <c r="BF4" i="4"/>
  <c r="BE4" i="4"/>
  <c r="BD4" i="4"/>
  <c r="BA4" i="4"/>
  <c r="AU4" i="4"/>
  <c r="BS4" i="4" s="1"/>
  <c r="AC4" i="4"/>
  <c r="G4" i="4" s="1"/>
  <c r="BZ69" i="4" l="1"/>
  <c r="CX69" i="4" s="1"/>
  <c r="DX69" i="4"/>
  <c r="AD109" i="4"/>
  <c r="BB109" i="4" s="1"/>
  <c r="BZ18" i="4"/>
  <c r="CX18" i="4" s="1"/>
  <c r="BC28" i="4"/>
  <c r="CY27" i="4"/>
  <c r="BV142" i="4"/>
  <c r="DN142" i="4"/>
  <c r="BZ49" i="4"/>
  <c r="CX49" i="4" s="1"/>
  <c r="DX49" i="4"/>
  <c r="CY52" i="4"/>
  <c r="DL58" i="4"/>
  <c r="DL145" i="4" s="1"/>
  <c r="G61" i="4"/>
  <c r="AD66" i="4"/>
  <c r="BB66" i="4" s="1"/>
  <c r="DX66" i="4"/>
  <c r="AE70" i="4"/>
  <c r="BU70" i="4"/>
  <c r="DK102" i="4"/>
  <c r="DS102" i="4"/>
  <c r="AE84" i="4"/>
  <c r="AD84" i="4" s="1"/>
  <c r="BB84" i="4" s="1"/>
  <c r="BY86" i="4"/>
  <c r="BC86" i="4" s="1"/>
  <c r="BS91" i="4"/>
  <c r="BC91" i="4" s="1"/>
  <c r="BZ97" i="4"/>
  <c r="CX97" i="4" s="1"/>
  <c r="V102" i="4"/>
  <c r="AE104" i="4"/>
  <c r="BZ110" i="4"/>
  <c r="CX110" i="4" s="1"/>
  <c r="DX110" i="4"/>
  <c r="CA116" i="4"/>
  <c r="BZ116" i="4" s="1"/>
  <c r="CX116" i="4" s="1"/>
  <c r="CA120" i="4"/>
  <c r="DH120" i="4"/>
  <c r="DH137" i="4" s="1"/>
  <c r="BQ121" i="4"/>
  <c r="BQ141" i="4" s="1"/>
  <c r="DI121" i="4"/>
  <c r="AE122" i="4"/>
  <c r="BK122" i="4"/>
  <c r="DT122" i="4"/>
  <c r="DT123" i="4"/>
  <c r="AD127" i="4"/>
  <c r="BB127" i="4" s="1"/>
  <c r="DX127" i="4"/>
  <c r="BE128" i="4"/>
  <c r="BC128" i="4" s="1"/>
  <c r="CA129" i="4"/>
  <c r="BZ129" i="4" s="1"/>
  <c r="CX129" i="4" s="1"/>
  <c r="AD133" i="4"/>
  <c r="BB133" i="4" s="1"/>
  <c r="AI148" i="4"/>
  <c r="AR141" i="4"/>
  <c r="P142" i="4"/>
  <c r="P148" i="4" s="1"/>
  <c r="V78" i="4"/>
  <c r="BZ93" i="4"/>
  <c r="CX93" i="4" s="1"/>
  <c r="CW37" i="4"/>
  <c r="AD86" i="4"/>
  <c r="BB86" i="4" s="1"/>
  <c r="DX86" i="4"/>
  <c r="BC104" i="4"/>
  <c r="BC105" i="4"/>
  <c r="CY113" i="4"/>
  <c r="BE19" i="4"/>
  <c r="BC19" i="4" s="1"/>
  <c r="DU4" i="4"/>
  <c r="AD23" i="4"/>
  <c r="BB23" i="4" s="1"/>
  <c r="AD31" i="4"/>
  <c r="BB31" i="4" s="1"/>
  <c r="BV105" i="4"/>
  <c r="BS18" i="4"/>
  <c r="BZ28" i="4"/>
  <c r="CX28" i="4" s="1"/>
  <c r="R78" i="4"/>
  <c r="R139" i="4" s="1"/>
  <c r="BC117" i="4"/>
  <c r="BZ132" i="4"/>
  <c r="CX132" i="4" s="1"/>
  <c r="DX132" i="4"/>
  <c r="AD62" i="4"/>
  <c r="BB62" i="4" s="1"/>
  <c r="DX62" i="4"/>
  <c r="DB143" i="4"/>
  <c r="AD117" i="4"/>
  <c r="BB117" i="4" s="1"/>
  <c r="DP141" i="4"/>
  <c r="BM142" i="4"/>
  <c r="AD6" i="4"/>
  <c r="BB6" i="4" s="1"/>
  <c r="BZ20" i="4"/>
  <c r="CX20" i="4" s="1"/>
  <c r="BY26" i="4"/>
  <c r="AG137" i="4"/>
  <c r="BZ33" i="4"/>
  <c r="CX33" i="4" s="1"/>
  <c r="DU42" i="4"/>
  <c r="DO46" i="4"/>
  <c r="BZ88" i="4"/>
  <c r="CX88" i="4" s="1"/>
  <c r="DX88" i="4"/>
  <c r="BF37" i="4"/>
  <c r="BZ9" i="4"/>
  <c r="CX9" i="4" s="1"/>
  <c r="AD12" i="4"/>
  <c r="BB12" i="4" s="1"/>
  <c r="BC23" i="4"/>
  <c r="CY25" i="4"/>
  <c r="AD36" i="4"/>
  <c r="BB36" i="4" s="1"/>
  <c r="CR139" i="4"/>
  <c r="CA39" i="4"/>
  <c r="DF40" i="4"/>
  <c r="CY40" i="4" s="1"/>
  <c r="AD44" i="4"/>
  <c r="BB44" i="4" s="1"/>
  <c r="AE46" i="4"/>
  <c r="DJ61" i="4"/>
  <c r="CY63" i="4"/>
  <c r="BZ98" i="4"/>
  <c r="CX98" i="4" s="1"/>
  <c r="AD106" i="4"/>
  <c r="BB106" i="4" s="1"/>
  <c r="CA107" i="4"/>
  <c r="BD114" i="4"/>
  <c r="BD143" i="4" s="1"/>
  <c r="BL121" i="4"/>
  <c r="AE124" i="4"/>
  <c r="BG102" i="4"/>
  <c r="DR117" i="4"/>
  <c r="AD74" i="4"/>
  <c r="BB74" i="4" s="1"/>
  <c r="DX74" i="4"/>
  <c r="BS5" i="4"/>
  <c r="AE8" i="4"/>
  <c r="AD8" i="4" s="1"/>
  <c r="BB8" i="4" s="1"/>
  <c r="CY8" i="4"/>
  <c r="DP78" i="4"/>
  <c r="BJ40" i="4"/>
  <c r="G48" i="4"/>
  <c r="DX48" i="4" s="1"/>
  <c r="DF70" i="4"/>
  <c r="CY70" i="4" s="1"/>
  <c r="DQ71" i="4"/>
  <c r="CY71" i="4" s="1"/>
  <c r="CA77" i="4"/>
  <c r="BZ77" i="4" s="1"/>
  <c r="CX77" i="4" s="1"/>
  <c r="T78" i="4"/>
  <c r="AE79" i="4"/>
  <c r="CA87" i="4"/>
  <c r="AU102" i="4"/>
  <c r="AT102" i="4"/>
  <c r="BZ111" i="4"/>
  <c r="CX111" i="4" s="1"/>
  <c r="DX111" i="4"/>
  <c r="BZ115" i="4"/>
  <c r="CX115" i="4" s="1"/>
  <c r="DX115" i="4"/>
  <c r="BC116" i="4"/>
  <c r="G121" i="4"/>
  <c r="DX121" i="4" s="1"/>
  <c r="BZ131" i="4"/>
  <c r="CX131" i="4" s="1"/>
  <c r="AD134" i="4"/>
  <c r="BB134" i="4" s="1"/>
  <c r="DX134" i="4"/>
  <c r="BS87" i="4"/>
  <c r="BS147" i="4" s="1"/>
  <c r="BZ117" i="4"/>
  <c r="CX117" i="4" s="1"/>
  <c r="AD91" i="4"/>
  <c r="BB91" i="4" s="1"/>
  <c r="AD93" i="4"/>
  <c r="BB93" i="4" s="1"/>
  <c r="BZ104" i="4"/>
  <c r="CX104" i="4" s="1"/>
  <c r="BZ130" i="4"/>
  <c r="CX130" i="4" s="1"/>
  <c r="DX130" i="4"/>
  <c r="BZ133" i="4"/>
  <c r="CX133" i="4" s="1"/>
  <c r="DX133" i="4"/>
  <c r="AD18" i="4"/>
  <c r="BB18" i="4" s="1"/>
  <c r="DF142" i="4"/>
  <c r="AD57" i="4"/>
  <c r="BB57" i="4" s="1"/>
  <c r="DX57" i="4"/>
  <c r="BY122" i="4"/>
  <c r="BZ124" i="4"/>
  <c r="CX124" i="4" s="1"/>
  <c r="DX124" i="4"/>
  <c r="BZ5" i="4"/>
  <c r="CX5" i="4" s="1"/>
  <c r="CY17" i="4"/>
  <c r="BE24" i="4"/>
  <c r="BC64" i="4"/>
  <c r="AT78" i="4"/>
  <c r="CY112" i="4"/>
  <c r="G122" i="4"/>
  <c r="DX122" i="4" s="1"/>
  <c r="AD7" i="4"/>
  <c r="BB7" i="4" s="1"/>
  <c r="AD19" i="4"/>
  <c r="BB19" i="4" s="1"/>
  <c r="AC142" i="4"/>
  <c r="AD35" i="4"/>
  <c r="BB35" i="4" s="1"/>
  <c r="AD50" i="4"/>
  <c r="BB50" i="4" s="1"/>
  <c r="DX50" i="4"/>
  <c r="U78" i="4"/>
  <c r="BK102" i="4"/>
  <c r="BA102" i="4"/>
  <c r="BY109" i="4"/>
  <c r="BC109" i="4" s="1"/>
  <c r="AE115" i="4"/>
  <c r="AD115" i="4" s="1"/>
  <c r="BB115" i="4" s="1"/>
  <c r="BA137" i="4"/>
  <c r="BY124" i="4"/>
  <c r="AD128" i="4"/>
  <c r="BB128" i="4" s="1"/>
  <c r="DX128" i="4"/>
  <c r="AD131" i="4"/>
  <c r="BB131" i="4" s="1"/>
  <c r="DX131" i="4"/>
  <c r="BC132" i="4"/>
  <c r="CB148" i="4"/>
  <c r="W148" i="4"/>
  <c r="BO142" i="4"/>
  <c r="BC133" i="4"/>
  <c r="BF142" i="4"/>
  <c r="BF137" i="4"/>
  <c r="CY128" i="4"/>
  <c r="BC124" i="4"/>
  <c r="DS141" i="4"/>
  <c r="CY127" i="4"/>
  <c r="BI142" i="4"/>
  <c r="DR142" i="4"/>
  <c r="BS144" i="4"/>
  <c r="BS142" i="4"/>
  <c r="DB142" i="4"/>
  <c r="DK142" i="4"/>
  <c r="DM141" i="4"/>
  <c r="AD130" i="4"/>
  <c r="BB130" i="4" s="1"/>
  <c r="AD132" i="4"/>
  <c r="BB132" i="4" s="1"/>
  <c r="CY132" i="4"/>
  <c r="BW142" i="4"/>
  <c r="BQ142" i="4"/>
  <c r="BR142" i="4"/>
  <c r="BK144" i="4"/>
  <c r="BT144" i="4"/>
  <c r="BG144" i="4"/>
  <c r="BK142" i="4"/>
  <c r="DC142" i="4"/>
  <c r="CY124" i="4"/>
  <c r="BN142" i="4"/>
  <c r="BU137" i="4"/>
  <c r="BG142" i="4"/>
  <c r="BV137" i="4"/>
  <c r="DD137" i="4"/>
  <c r="BW137" i="4"/>
  <c r="BH142" i="4"/>
  <c r="CY130" i="4"/>
  <c r="DJ142" i="4"/>
  <c r="AD124" i="4"/>
  <c r="BB124" i="4" s="1"/>
  <c r="BL144" i="4"/>
  <c r="BD142" i="4"/>
  <c r="BU142" i="4"/>
  <c r="DD142" i="4"/>
  <c r="BK137" i="4"/>
  <c r="BS137" i="4"/>
  <c r="CY129" i="4"/>
  <c r="BC130" i="4"/>
  <c r="BJ118" i="4"/>
  <c r="U139" i="4"/>
  <c r="AO139" i="4"/>
  <c r="AH139" i="4"/>
  <c r="AP139" i="4"/>
  <c r="AD108" i="4"/>
  <c r="BB108" i="4" s="1"/>
  <c r="BZ113" i="4"/>
  <c r="CX113" i="4" s="1"/>
  <c r="W139" i="4"/>
  <c r="AQ139" i="4"/>
  <c r="BC111" i="4"/>
  <c r="DB118" i="4"/>
  <c r="AD105" i="4"/>
  <c r="BB105" i="4" s="1"/>
  <c r="AD111" i="4"/>
  <c r="BB111" i="4" s="1"/>
  <c r="AI139" i="4"/>
  <c r="AD110" i="4"/>
  <c r="BB110" i="4" s="1"/>
  <c r="AD104" i="4"/>
  <c r="BB104" i="4" s="1"/>
  <c r="CY105" i="4"/>
  <c r="CY117" i="4"/>
  <c r="DI102" i="4"/>
  <c r="CY92" i="4"/>
  <c r="CY95" i="4"/>
  <c r="BZ89" i="4"/>
  <c r="CX89" i="4" s="1"/>
  <c r="AD96" i="4"/>
  <c r="BB96" i="4" s="1"/>
  <c r="BC97" i="4"/>
  <c r="BL102" i="4"/>
  <c r="AD99" i="4"/>
  <c r="BB99" i="4" s="1"/>
  <c r="BZ85" i="4"/>
  <c r="CX85" i="4" s="1"/>
  <c r="CY96" i="4"/>
  <c r="BC89" i="4"/>
  <c r="BC84" i="4"/>
  <c r="BC92" i="4"/>
  <c r="CB139" i="4"/>
  <c r="BZ95" i="4"/>
  <c r="CX95" i="4" s="1"/>
  <c r="O139" i="4"/>
  <c r="BL147" i="4"/>
  <c r="AD88" i="4"/>
  <c r="BB88" i="4" s="1"/>
  <c r="AD92" i="4"/>
  <c r="BB92" i="4" s="1"/>
  <c r="AD98" i="4"/>
  <c r="BB98" i="4" s="1"/>
  <c r="CK139" i="4"/>
  <c r="CY80" i="4"/>
  <c r="DJ102" i="4"/>
  <c r="DR102" i="4"/>
  <c r="CY93" i="4"/>
  <c r="BC98" i="4"/>
  <c r="CY100" i="4"/>
  <c r="CY43" i="4"/>
  <c r="CY56" i="4"/>
  <c r="BZ65" i="4"/>
  <c r="CX65" i="4" s="1"/>
  <c r="CY69" i="4"/>
  <c r="AD71" i="4"/>
  <c r="BB71" i="4" s="1"/>
  <c r="BZ74" i="4"/>
  <c r="CX74" i="4" s="1"/>
  <c r="AK139" i="4"/>
  <c r="CN139" i="4"/>
  <c r="AD67" i="4"/>
  <c r="BB67" i="4" s="1"/>
  <c r="AN148" i="4"/>
  <c r="CJ148" i="4"/>
  <c r="BH78" i="4"/>
  <c r="DN78" i="4"/>
  <c r="CL139" i="4"/>
  <c r="BZ48" i="4"/>
  <c r="CX48" i="4" s="1"/>
  <c r="BZ51" i="4"/>
  <c r="CX51" i="4" s="1"/>
  <c r="Y139" i="4"/>
  <c r="CM139" i="4"/>
  <c r="AD45" i="4"/>
  <c r="BB45" i="4" s="1"/>
  <c r="AD54" i="4"/>
  <c r="BB54" i="4" s="1"/>
  <c r="BC71" i="4"/>
  <c r="BZ50" i="4"/>
  <c r="CX50" i="4" s="1"/>
  <c r="J139" i="4"/>
  <c r="AM139" i="4"/>
  <c r="CO139" i="4"/>
  <c r="BZ47" i="4"/>
  <c r="CX47" i="4" s="1"/>
  <c r="CY48" i="4"/>
  <c r="CY50" i="4"/>
  <c r="AD53" i="4"/>
  <c r="BB53" i="4" s="1"/>
  <c r="CY53" i="4"/>
  <c r="BC63" i="4"/>
  <c r="BC67" i="4"/>
  <c r="CY45" i="4"/>
  <c r="CD139" i="4"/>
  <c r="CU139" i="4"/>
  <c r="BZ45" i="4"/>
  <c r="CX45" i="4" s="1"/>
  <c r="BC47" i="4"/>
  <c r="BZ62" i="4"/>
  <c r="CX62" i="4" s="1"/>
  <c r="AD68" i="4"/>
  <c r="BB68" i="4" s="1"/>
  <c r="CE139" i="4"/>
  <c r="AD59" i="4"/>
  <c r="BB59" i="4" s="1"/>
  <c r="CY62" i="4"/>
  <c r="BC45" i="4"/>
  <c r="BC59" i="4"/>
  <c r="BC65" i="4"/>
  <c r="BZ72" i="4"/>
  <c r="CX72" i="4" s="1"/>
  <c r="CU148" i="4"/>
  <c r="BC49" i="4"/>
  <c r="AS139" i="4"/>
  <c r="BZ56" i="4"/>
  <c r="CX56" i="4" s="1"/>
  <c r="AF139" i="4"/>
  <c r="AD40" i="4"/>
  <c r="BB40" i="4" s="1"/>
  <c r="BZ40" i="4"/>
  <c r="CX40" i="4" s="1"/>
  <c r="AD49" i="4"/>
  <c r="BB49" i="4" s="1"/>
  <c r="AD52" i="4"/>
  <c r="BB52" i="4" s="1"/>
  <c r="BZ55" i="4"/>
  <c r="CX55" i="4" s="1"/>
  <c r="BC56" i="4"/>
  <c r="BZ63" i="4"/>
  <c r="CX63" i="4" s="1"/>
  <c r="CY66" i="4"/>
  <c r="BZ71" i="4"/>
  <c r="CX71" i="4" s="1"/>
  <c r="AD72" i="4"/>
  <c r="BB72" i="4" s="1"/>
  <c r="BC72" i="4"/>
  <c r="CY72" i="4"/>
  <c r="AD77" i="4"/>
  <c r="BB77" i="4" s="1"/>
  <c r="CY23" i="4"/>
  <c r="BZ29" i="4"/>
  <c r="CX29" i="4" s="1"/>
  <c r="CY32" i="4"/>
  <c r="DF146" i="4"/>
  <c r="CY7" i="4"/>
  <c r="AD11" i="4"/>
  <c r="BB11" i="4" s="1"/>
  <c r="CY13" i="4"/>
  <c r="DE144" i="4"/>
  <c r="DM144" i="4"/>
  <c r="BZ24" i="4"/>
  <c r="CX24" i="4" s="1"/>
  <c r="BZ27" i="4"/>
  <c r="CX27" i="4" s="1"/>
  <c r="BZ34" i="4"/>
  <c r="CX34" i="4" s="1"/>
  <c r="AH148" i="4"/>
  <c r="AQ148" i="4"/>
  <c r="CE148" i="4"/>
  <c r="CM148" i="4"/>
  <c r="BZ13" i="4"/>
  <c r="CX13" i="4" s="1"/>
  <c r="BH37" i="4"/>
  <c r="BZ12" i="4"/>
  <c r="CX12" i="4" s="1"/>
  <c r="AO148" i="4"/>
  <c r="CY9" i="4"/>
  <c r="BC13" i="4"/>
  <c r="BC18" i="4"/>
  <c r="CL148" i="4"/>
  <c r="BC12" i="4"/>
  <c r="DF144" i="4"/>
  <c r="BC5" i="4"/>
  <c r="BR37" i="4"/>
  <c r="BC6" i="4"/>
  <c r="BC7" i="4"/>
  <c r="AD17" i="4"/>
  <c r="BB17" i="4" s="1"/>
  <c r="AD21" i="4"/>
  <c r="BB21" i="4" s="1"/>
  <c r="CY26" i="4"/>
  <c r="M148" i="4"/>
  <c r="X148" i="4"/>
  <c r="AJ148" i="4"/>
  <c r="AM148" i="4"/>
  <c r="DL37" i="4"/>
  <c r="DS144" i="4"/>
  <c r="CY22" i="4"/>
  <c r="AP148" i="4"/>
  <c r="CY6" i="4"/>
  <c r="BG37" i="4"/>
  <c r="CY31" i="4"/>
  <c r="AR148" i="4"/>
  <c r="AV148" i="4"/>
  <c r="CR148" i="4"/>
  <c r="BT146" i="4"/>
  <c r="DC144" i="4"/>
  <c r="DK144" i="4"/>
  <c r="CY28" i="4"/>
  <c r="CK148" i="4"/>
  <c r="BZ6" i="4"/>
  <c r="CX6" i="4" s="1"/>
  <c r="BC8" i="4"/>
  <c r="BD144" i="4"/>
  <c r="CY12" i="4"/>
  <c r="DN144" i="4"/>
  <c r="BC16" i="4"/>
  <c r="DK37" i="4"/>
  <c r="Y148" i="4"/>
  <c r="BV37" i="4"/>
  <c r="BC11" i="4"/>
  <c r="DI144" i="4"/>
  <c r="DQ144" i="4"/>
  <c r="AD22" i="4"/>
  <c r="BB22" i="4" s="1"/>
  <c r="BZ36" i="4"/>
  <c r="CX36" i="4" s="1"/>
  <c r="Z148" i="4"/>
  <c r="CI148" i="4"/>
  <c r="CY15" i="4"/>
  <c r="BC14" i="4"/>
  <c r="BC70" i="4"/>
  <c r="CY79" i="4"/>
  <c r="BM146" i="4"/>
  <c r="BM37" i="4"/>
  <c r="BA146" i="4"/>
  <c r="BA37" i="4"/>
  <c r="CQ146" i="4"/>
  <c r="CQ37" i="4"/>
  <c r="DO4" i="4"/>
  <c r="CA4" i="4"/>
  <c r="DE146" i="4"/>
  <c r="DE37" i="4"/>
  <c r="DM146" i="4"/>
  <c r="AE9" i="4"/>
  <c r="AD9" i="4" s="1"/>
  <c r="BB9" i="4" s="1"/>
  <c r="BS9" i="4"/>
  <c r="BC9" i="4" s="1"/>
  <c r="BO145" i="4"/>
  <c r="BO78" i="4"/>
  <c r="CY41" i="4"/>
  <c r="BC62" i="4"/>
  <c r="BY73" i="4"/>
  <c r="BC73" i="4" s="1"/>
  <c r="G73" i="4"/>
  <c r="DU73" i="4"/>
  <c r="CY73" i="4" s="1"/>
  <c r="AC78" i="4"/>
  <c r="BM147" i="4"/>
  <c r="BM102" i="4"/>
  <c r="BU147" i="4"/>
  <c r="BU102" i="4"/>
  <c r="BI102" i="4"/>
  <c r="CA80" i="4"/>
  <c r="BZ80" i="4" s="1"/>
  <c r="CX80" i="4" s="1"/>
  <c r="CC102" i="4"/>
  <c r="AE107" i="4"/>
  <c r="BV107" i="4"/>
  <c r="I144" i="4"/>
  <c r="I148" i="4" s="1"/>
  <c r="G135" i="4"/>
  <c r="DX135" i="4" s="1"/>
  <c r="I137" i="4"/>
  <c r="I139" i="4" s="1"/>
  <c r="DA135" i="4"/>
  <c r="BE135" i="4"/>
  <c r="BK146" i="4"/>
  <c r="BK37" i="4"/>
  <c r="CW146" i="4"/>
  <c r="DF37" i="4"/>
  <c r="DN37" i="4"/>
  <c r="BI144" i="4"/>
  <c r="BQ144" i="4"/>
  <c r="BE26" i="4"/>
  <c r="BC26" i="4" s="1"/>
  <c r="AE26" i="4"/>
  <c r="AD26" i="4" s="1"/>
  <c r="BB26" i="4" s="1"/>
  <c r="AE32" i="4"/>
  <c r="AD32" i="4" s="1"/>
  <c r="BB32" i="4" s="1"/>
  <c r="BE32" i="4"/>
  <c r="BC32" i="4" s="1"/>
  <c r="CA32" i="4"/>
  <c r="BZ32" i="4" s="1"/>
  <c r="CX32" i="4" s="1"/>
  <c r="DM37" i="4"/>
  <c r="DD145" i="4"/>
  <c r="CS145" i="4"/>
  <c r="CS148" i="4" s="1"/>
  <c r="CA43" i="4"/>
  <c r="BZ43" i="4" s="1"/>
  <c r="CX43" i="4" s="1"/>
  <c r="CS78" i="4"/>
  <c r="CS139" i="4" s="1"/>
  <c r="DO78" i="4"/>
  <c r="DU44" i="4"/>
  <c r="CA44" i="4"/>
  <c r="BZ44" i="4" s="1"/>
  <c r="CX44" i="4" s="1"/>
  <c r="BC53" i="4"/>
  <c r="BQ102" i="4"/>
  <c r="DE102" i="4"/>
  <c r="DG143" i="4"/>
  <c r="DG118" i="4"/>
  <c r="DO143" i="4"/>
  <c r="DO118" i="4"/>
  <c r="CY106" i="4"/>
  <c r="CA114" i="4"/>
  <c r="BZ114" i="4" s="1"/>
  <c r="CX114" i="4" s="1"/>
  <c r="DR114" i="4"/>
  <c r="CY114" i="4" s="1"/>
  <c r="DA141" i="4"/>
  <c r="CY120" i="4"/>
  <c r="AE121" i="4"/>
  <c r="AD121" i="4" s="1"/>
  <c r="BB121" i="4" s="1"/>
  <c r="DN146" i="4"/>
  <c r="BZ17" i="4"/>
  <c r="CX17" i="4" s="1"/>
  <c r="BC51" i="4"/>
  <c r="BL141" i="4"/>
  <c r="BL137" i="4"/>
  <c r="DH146" i="4"/>
  <c r="DH37" i="4"/>
  <c r="AC144" i="4"/>
  <c r="DU15" i="4"/>
  <c r="BY15" i="4"/>
  <c r="BY30" i="4"/>
  <c r="BC30" i="4" s="1"/>
  <c r="AE30" i="4"/>
  <c r="AD30" i="4" s="1"/>
  <c r="BB30" i="4" s="1"/>
  <c r="DN145" i="4"/>
  <c r="AW145" i="4"/>
  <c r="AW148" i="4" s="1"/>
  <c r="AW78" i="4"/>
  <c r="AW139" i="4" s="1"/>
  <c r="AE43" i="4"/>
  <c r="AD43" i="4" s="1"/>
  <c r="BB43" i="4" s="1"/>
  <c r="DN147" i="4"/>
  <c r="DN102" i="4"/>
  <c r="BE80" i="4"/>
  <c r="AE80" i="4"/>
  <c r="AD95" i="4"/>
  <c r="BB95" i="4" s="1"/>
  <c r="AD119" i="4"/>
  <c r="BB119" i="4" s="1"/>
  <c r="G146" i="4"/>
  <c r="DX147" i="4" s="1"/>
  <c r="BF146" i="4"/>
  <c r="DI146" i="4"/>
  <c r="DI37" i="4"/>
  <c r="DR146" i="4"/>
  <c r="DR37" i="4"/>
  <c r="DG144" i="4"/>
  <c r="AD20" i="4"/>
  <c r="BB20" i="4" s="1"/>
  <c r="DA21" i="4"/>
  <c r="CY21" i="4" s="1"/>
  <c r="CA21" i="4"/>
  <c r="BZ21" i="4" s="1"/>
  <c r="CX21" i="4" s="1"/>
  <c r="AC37" i="4"/>
  <c r="AU37" i="4"/>
  <c r="BK145" i="4"/>
  <c r="BS145" i="4"/>
  <c r="BS78" i="4"/>
  <c r="CY39" i="4"/>
  <c r="DI145" i="4"/>
  <c r="BZ42" i="4"/>
  <c r="CX42" i="4" s="1"/>
  <c r="CW147" i="4"/>
  <c r="DU79" i="4"/>
  <c r="CA79" i="4"/>
  <c r="BC80" i="4"/>
  <c r="AC146" i="4"/>
  <c r="BG146" i="4"/>
  <c r="BO146" i="4"/>
  <c r="BW146" i="4"/>
  <c r="BW37" i="4"/>
  <c r="DB146" i="4"/>
  <c r="DB37" i="4"/>
  <c r="DJ146" i="4"/>
  <c r="DJ37" i="4"/>
  <c r="DU10" i="4"/>
  <c r="CY10" i="4" s="1"/>
  <c r="CA10" i="4"/>
  <c r="BZ10" i="4" s="1"/>
  <c r="CX10" i="4" s="1"/>
  <c r="BM144" i="4"/>
  <c r="BU144" i="4"/>
  <c r="BA144" i="4"/>
  <c r="AE15" i="4"/>
  <c r="AD15" i="4" s="1"/>
  <c r="BB15" i="4" s="1"/>
  <c r="CY16" i="4"/>
  <c r="BC17" i="4"/>
  <c r="BY24" i="4"/>
  <c r="BC24" i="4" s="1"/>
  <c r="DU24" i="4"/>
  <c r="CY24" i="4" s="1"/>
  <c r="BC29" i="4"/>
  <c r="CY29" i="4"/>
  <c r="BC31" i="4"/>
  <c r="M139" i="4"/>
  <c r="BO37" i="4"/>
  <c r="AL145" i="4"/>
  <c r="AE38" i="4"/>
  <c r="BJ38" i="4"/>
  <c r="BC38" i="4" s="1"/>
  <c r="CY38" i="4"/>
  <c r="BJ41" i="4"/>
  <c r="BC41" i="4" s="1"/>
  <c r="BU43" i="4"/>
  <c r="BC43" i="4" s="1"/>
  <c r="BC55" i="4"/>
  <c r="CY68" i="4"/>
  <c r="DU76" i="4"/>
  <c r="CY76" i="4" s="1"/>
  <c r="BY76" i="4"/>
  <c r="BC76" i="4" s="1"/>
  <c r="G76" i="4"/>
  <c r="BK78" i="4"/>
  <c r="BJ147" i="4"/>
  <c r="BJ102" i="4"/>
  <c r="BR147" i="4"/>
  <c r="BR102" i="4"/>
  <c r="DH147" i="4"/>
  <c r="DH102" i="4"/>
  <c r="DP147" i="4"/>
  <c r="DP102" i="4"/>
  <c r="BY101" i="4"/>
  <c r="BC101" i="4" s="1"/>
  <c r="G101" i="4"/>
  <c r="DU101" i="4"/>
  <c r="CY101" i="4" s="1"/>
  <c r="DC143" i="4"/>
  <c r="BD146" i="4"/>
  <c r="BD37" i="4"/>
  <c r="BL146" i="4"/>
  <c r="BL37" i="4"/>
  <c r="DP146" i="4"/>
  <c r="DP37" i="4"/>
  <c r="AG144" i="4"/>
  <c r="AE14" i="4"/>
  <c r="AG37" i="4"/>
  <c r="CC144" i="4"/>
  <c r="CC37" i="4"/>
  <c r="CA14" i="4"/>
  <c r="BZ14" i="4" s="1"/>
  <c r="CX14" i="4" s="1"/>
  <c r="N145" i="4"/>
  <c r="G39" i="4"/>
  <c r="DF39" i="4"/>
  <c r="BJ39" i="4"/>
  <c r="N78" i="4"/>
  <c r="BA78" i="4"/>
  <c r="BY44" i="4"/>
  <c r="BC44" i="4" s="1"/>
  <c r="BY75" i="4"/>
  <c r="BC75" i="4" s="1"/>
  <c r="AE75" i="4"/>
  <c r="AD75" i="4" s="1"/>
  <c r="BB75" i="4" s="1"/>
  <c r="CZ146" i="4"/>
  <c r="CZ37" i="4"/>
  <c r="CY36" i="4"/>
  <c r="DF147" i="4"/>
  <c r="DF102" i="4"/>
  <c r="CY91" i="4"/>
  <c r="DO144" i="4"/>
  <c r="BC27" i="4"/>
  <c r="CY35" i="4"/>
  <c r="BH146" i="4"/>
  <c r="BY4" i="4"/>
  <c r="BC4" i="4" s="1"/>
  <c r="BZ7" i="4"/>
  <c r="CX7" i="4" s="1"/>
  <c r="DA14" i="4"/>
  <c r="CY18" i="4"/>
  <c r="CY20" i="4"/>
  <c r="DH142" i="4"/>
  <c r="DP142" i="4"/>
  <c r="CY34" i="4"/>
  <c r="BC39" i="4"/>
  <c r="BC40" i="4"/>
  <c r="CY54" i="4"/>
  <c r="DQ59" i="4"/>
  <c r="CA59" i="4"/>
  <c r="BZ59" i="4" s="1"/>
  <c r="CX59" i="4" s="1"/>
  <c r="BC60" i="4"/>
  <c r="BC68" i="4"/>
  <c r="CZ78" i="4"/>
  <c r="DE118" i="4"/>
  <c r="DA30" i="4"/>
  <c r="CY30" i="4" s="1"/>
  <c r="CA30" i="4"/>
  <c r="BZ30" i="4" s="1"/>
  <c r="CX30" i="4" s="1"/>
  <c r="DC141" i="4"/>
  <c r="DC137" i="4"/>
  <c r="BU146" i="4"/>
  <c r="BU37" i="4"/>
  <c r="DQ146" i="4"/>
  <c r="DQ37" i="4"/>
  <c r="CW144" i="4"/>
  <c r="CA15" i="4"/>
  <c r="BZ15" i="4" s="1"/>
  <c r="CX15" i="4" s="1"/>
  <c r="BZ35" i="4"/>
  <c r="CX35" i="4" s="1"/>
  <c r="BI145" i="4"/>
  <c r="BI78" i="4"/>
  <c r="BG78" i="4"/>
  <c r="CY5" i="4"/>
  <c r="BX146" i="4"/>
  <c r="BX37" i="4"/>
  <c r="DT11" i="4"/>
  <c r="CY11" i="4" s="1"/>
  <c r="CC146" i="4"/>
  <c r="CA19" i="4"/>
  <c r="BZ19" i="4" s="1"/>
  <c r="CX19" i="4" s="1"/>
  <c r="BZ22" i="4"/>
  <c r="CX22" i="4" s="1"/>
  <c r="AE4" i="4"/>
  <c r="BP146" i="4"/>
  <c r="BP37" i="4"/>
  <c r="BY10" i="4"/>
  <c r="BC10" i="4" s="1"/>
  <c r="AE10" i="4"/>
  <c r="AD10" i="4" s="1"/>
  <c r="BB10" i="4" s="1"/>
  <c r="BZ11" i="4"/>
  <c r="CX11" i="4" s="1"/>
  <c r="BA142" i="4"/>
  <c r="AE33" i="4"/>
  <c r="AU146" i="4"/>
  <c r="BI146" i="4"/>
  <c r="BI37" i="4"/>
  <c r="BQ146" i="4"/>
  <c r="BQ37" i="4"/>
  <c r="DD146" i="4"/>
  <c r="DD37" i="4"/>
  <c r="DL146" i="4"/>
  <c r="CA8" i="4"/>
  <c r="BZ8" i="4" s="1"/>
  <c r="CX8" i="4" s="1"/>
  <c r="BO144" i="4"/>
  <c r="BW144" i="4"/>
  <c r="DA19" i="4"/>
  <c r="CY19" i="4" s="1"/>
  <c r="BC20" i="4"/>
  <c r="BE21" i="4"/>
  <c r="BC21" i="4" s="1"/>
  <c r="BC22" i="4"/>
  <c r="G25" i="4"/>
  <c r="AD25" i="4" s="1"/>
  <c r="BB25" i="4" s="1"/>
  <c r="BY25" i="4"/>
  <c r="BC25" i="4" s="1"/>
  <c r="BC34" i="4"/>
  <c r="BC35" i="4"/>
  <c r="BT37" i="4"/>
  <c r="DB145" i="4"/>
  <c r="DB78" i="4"/>
  <c r="DJ145" i="4"/>
  <c r="DJ78" i="4"/>
  <c r="DR145" i="4"/>
  <c r="DR78" i="4"/>
  <c r="AA145" i="4"/>
  <c r="DS46" i="4"/>
  <c r="AA78" i="4"/>
  <c r="AA139" i="4" s="1"/>
  <c r="G46" i="4"/>
  <c r="BW46" i="4"/>
  <c r="BW145" i="4" s="1"/>
  <c r="AD47" i="4"/>
  <c r="BB47" i="4" s="1"/>
  <c r="BC54" i="4"/>
  <c r="CY59" i="4"/>
  <c r="CY67" i="4"/>
  <c r="DQ75" i="4"/>
  <c r="CA75" i="4"/>
  <c r="BZ75" i="4" s="1"/>
  <c r="CX75" i="4" s="1"/>
  <c r="DD78" i="4"/>
  <c r="BD147" i="4"/>
  <c r="BD102" i="4"/>
  <c r="BT147" i="4"/>
  <c r="BT102" i="4"/>
  <c r="BW102" i="4"/>
  <c r="CW102" i="4"/>
  <c r="BE143" i="4"/>
  <c r="BE118" i="4"/>
  <c r="BM143" i="4"/>
  <c r="BM118" i="4"/>
  <c r="BU143" i="4"/>
  <c r="BU118" i="4"/>
  <c r="BJ146" i="4"/>
  <c r="BR146" i="4"/>
  <c r="DC146" i="4"/>
  <c r="DK146" i="4"/>
  <c r="DS146" i="4"/>
  <c r="BJ144" i="4"/>
  <c r="BR144" i="4"/>
  <c r="DD144" i="4"/>
  <c r="DL144" i="4"/>
  <c r="BY33" i="4"/>
  <c r="BC36" i="4"/>
  <c r="K139" i="4"/>
  <c r="S139" i="4"/>
  <c r="BG145" i="4"/>
  <c r="BP78" i="4"/>
  <c r="CY42" i="4"/>
  <c r="DG147" i="4"/>
  <c r="DQ102" i="4"/>
  <c r="AD89" i="4"/>
  <c r="BB89" i="4" s="1"/>
  <c r="BE100" i="4"/>
  <c r="BC100" i="4" s="1"/>
  <c r="AE100" i="4"/>
  <c r="AD100" i="4" s="1"/>
  <c r="BB100" i="4" s="1"/>
  <c r="AD101" i="4"/>
  <c r="BB101" i="4" s="1"/>
  <c r="DP137" i="4"/>
  <c r="AL141" i="4"/>
  <c r="AE120" i="4"/>
  <c r="AL137" i="4"/>
  <c r="AL139" i="4" s="1"/>
  <c r="BJ120" i="4"/>
  <c r="DU121" i="4"/>
  <c r="DU141" i="4" s="1"/>
  <c r="AC141" i="4"/>
  <c r="BY121" i="4"/>
  <c r="BY141" i="4" s="1"/>
  <c r="AC137" i="4"/>
  <c r="AD51" i="4"/>
  <c r="BB51" i="4" s="1"/>
  <c r="BZ52" i="4"/>
  <c r="CX52" i="4" s="1"/>
  <c r="BY58" i="4"/>
  <c r="BC58" i="4" s="1"/>
  <c r="DU58" i="4"/>
  <c r="CY58" i="4" s="1"/>
  <c r="AD65" i="4"/>
  <c r="BB65" i="4" s="1"/>
  <c r="BZ66" i="4"/>
  <c r="CX66" i="4" s="1"/>
  <c r="BF147" i="4"/>
  <c r="BF102" i="4"/>
  <c r="BN147" i="4"/>
  <c r="BN102" i="4"/>
  <c r="BV147" i="4"/>
  <c r="BV102" i="4"/>
  <c r="AD85" i="4"/>
  <c r="BB85" i="4" s="1"/>
  <c r="AD87" i="4"/>
  <c r="BB87" i="4" s="1"/>
  <c r="BZ87" i="4"/>
  <c r="CX87" i="4" s="1"/>
  <c r="BZ92" i="4"/>
  <c r="CX92" i="4" s="1"/>
  <c r="BC96" i="4"/>
  <c r="BI143" i="4"/>
  <c r="BI118" i="4"/>
  <c r="BQ118" i="4"/>
  <c r="CZ143" i="4"/>
  <c r="CZ118" i="4"/>
  <c r="CY103" i="4"/>
  <c r="DI143" i="4"/>
  <c r="DI118" i="4"/>
  <c r="DQ143" i="4"/>
  <c r="DQ118" i="4"/>
  <c r="CW143" i="4"/>
  <c r="CA109" i="4"/>
  <c r="BZ109" i="4" s="1"/>
  <c r="CX109" i="4" s="1"/>
  <c r="CW118" i="4"/>
  <c r="DH118" i="4"/>
  <c r="BN146" i="4"/>
  <c r="BV146" i="4"/>
  <c r="DG146" i="4"/>
  <c r="BF144" i="4"/>
  <c r="BN144" i="4"/>
  <c r="BV144" i="4"/>
  <c r="CZ144" i="4"/>
  <c r="DH144" i="4"/>
  <c r="DP144" i="4"/>
  <c r="CZ142" i="4"/>
  <c r="DI142" i="4"/>
  <c r="DQ142" i="4"/>
  <c r="BJ37" i="4"/>
  <c r="CH139" i="4"/>
  <c r="DC37" i="4"/>
  <c r="BL145" i="4"/>
  <c r="BL78" i="4"/>
  <c r="BT145" i="4"/>
  <c r="BT78" i="4"/>
  <c r="DG145" i="4"/>
  <c r="DO145" i="4"/>
  <c r="BZ39" i="4"/>
  <c r="CX39" i="4" s="1"/>
  <c r="BY42" i="4"/>
  <c r="BY145" i="4" s="1"/>
  <c r="CQ145" i="4"/>
  <c r="CA46" i="4"/>
  <c r="AD55" i="4"/>
  <c r="BB55" i="4" s="1"/>
  <c r="BZ57" i="4"/>
  <c r="CX57" i="4" s="1"/>
  <c r="AE58" i="4"/>
  <c r="AD58" i="4" s="1"/>
  <c r="BB58" i="4" s="1"/>
  <c r="AD63" i="4"/>
  <c r="BB63" i="4" s="1"/>
  <c r="CA64" i="4"/>
  <c r="BZ64" i="4" s="1"/>
  <c r="CX64" i="4" s="1"/>
  <c r="DF64" i="4"/>
  <c r="CY64" i="4" s="1"/>
  <c r="BJ69" i="4"/>
  <c r="BC69" i="4" s="1"/>
  <c r="G70" i="4"/>
  <c r="BC74" i="4"/>
  <c r="CY74" i="4"/>
  <c r="CY75" i="4"/>
  <c r="DU77" i="4"/>
  <c r="CY77" i="4" s="1"/>
  <c r="DG78" i="4"/>
  <c r="AC147" i="4"/>
  <c r="AC102" i="4"/>
  <c r="BY79" i="4"/>
  <c r="BC79" i="4" s="1"/>
  <c r="G81" i="4"/>
  <c r="DU81" i="4"/>
  <c r="CY81" i="4" s="1"/>
  <c r="BY81" i="4"/>
  <c r="BC81" i="4" s="1"/>
  <c r="DM102" i="4"/>
  <c r="BC83" i="4"/>
  <c r="BC85" i="4"/>
  <c r="CA86" i="4"/>
  <c r="BZ86" i="4" s="1"/>
  <c r="CX86" i="4" s="1"/>
  <c r="BC88" i="4"/>
  <c r="CA91" i="4"/>
  <c r="BZ91" i="4" s="1"/>
  <c r="CX91" i="4" s="1"/>
  <c r="AE94" i="4"/>
  <c r="AD94" i="4" s="1"/>
  <c r="BB94" i="4" s="1"/>
  <c r="BE94" i="4"/>
  <c r="BC94" i="4" s="1"/>
  <c r="DG102" i="4"/>
  <c r="AX143" i="4"/>
  <c r="AX148" i="4" s="1"/>
  <c r="AX118" i="4"/>
  <c r="AX139" i="4" s="1"/>
  <c r="AE103" i="4"/>
  <c r="BV103" i="4"/>
  <c r="BC103" i="4" s="1"/>
  <c r="DA143" i="4"/>
  <c r="DA118" i="4"/>
  <c r="DJ143" i="4"/>
  <c r="DJ118" i="4"/>
  <c r="AE129" i="4"/>
  <c r="AD129" i="4" s="1"/>
  <c r="BB129" i="4" s="1"/>
  <c r="AG146" i="4"/>
  <c r="T142" i="4"/>
  <c r="T37" i="4"/>
  <c r="DA142" i="4"/>
  <c r="BD145" i="4"/>
  <c r="BD78" i="4"/>
  <c r="BM145" i="4"/>
  <c r="BM78" i="4"/>
  <c r="BU78" i="4"/>
  <c r="CZ145" i="4"/>
  <c r="DH145" i="4"/>
  <c r="DP145" i="4"/>
  <c r="AD42" i="4"/>
  <c r="BB42" i="4" s="1"/>
  <c r="AY145" i="4"/>
  <c r="AY148" i="4" s="1"/>
  <c r="AY78" i="4"/>
  <c r="AY139" i="4" s="1"/>
  <c r="CY49" i="4"/>
  <c r="CY55" i="4"/>
  <c r="DF57" i="4"/>
  <c r="CY57" i="4" s="1"/>
  <c r="BJ57" i="4"/>
  <c r="BC57" i="4" s="1"/>
  <c r="CA60" i="4"/>
  <c r="BZ60" i="4" s="1"/>
  <c r="CX60" i="4" s="1"/>
  <c r="DF60" i="4"/>
  <c r="CY60" i="4" s="1"/>
  <c r="AD69" i="4"/>
  <c r="BB69" i="4" s="1"/>
  <c r="BY77" i="4"/>
  <c r="BC77" i="4" s="1"/>
  <c r="DH78" i="4"/>
  <c r="AD79" i="4"/>
  <c r="BB79" i="4" s="1"/>
  <c r="BH102" i="4"/>
  <c r="DD147" i="4"/>
  <c r="DD102" i="4"/>
  <c r="DL147" i="4"/>
  <c r="DL102" i="4"/>
  <c r="CP147" i="4"/>
  <c r="CP102" i="4"/>
  <c r="CP139" i="4" s="1"/>
  <c r="DU90" i="4"/>
  <c r="BY90" i="4"/>
  <c r="BC90" i="4" s="1"/>
  <c r="CA90" i="4"/>
  <c r="BZ90" i="4" s="1"/>
  <c r="CX90" i="4" s="1"/>
  <c r="DA90" i="4"/>
  <c r="BC95" i="4"/>
  <c r="BK143" i="4"/>
  <c r="BK118" i="4"/>
  <c r="BS143" i="4"/>
  <c r="BS118" i="4"/>
  <c r="DC118" i="4"/>
  <c r="DK118" i="4"/>
  <c r="DK143" i="4"/>
  <c r="DS143" i="4"/>
  <c r="DS118" i="4"/>
  <c r="CF143" i="4"/>
  <c r="CA108" i="4"/>
  <c r="BZ108" i="4" s="1"/>
  <c r="CX108" i="4" s="1"/>
  <c r="DD108" i="4"/>
  <c r="DD143" i="4" s="1"/>
  <c r="CF118" i="4"/>
  <c r="CF139" i="4" s="1"/>
  <c r="BC115" i="4"/>
  <c r="T137" i="4"/>
  <c r="G125" i="4"/>
  <c r="DL125" i="4"/>
  <c r="DL142" i="4" s="1"/>
  <c r="BP125" i="4"/>
  <c r="BP137" i="4" s="1"/>
  <c r="CA128" i="4"/>
  <c r="BZ128" i="4" s="1"/>
  <c r="CX128" i="4" s="1"/>
  <c r="CZ137" i="4"/>
  <c r="BH144" i="4"/>
  <c r="BP144" i="4"/>
  <c r="DB144" i="4"/>
  <c r="DJ144" i="4"/>
  <c r="DR144" i="4"/>
  <c r="DS142" i="4"/>
  <c r="Z139" i="4"/>
  <c r="BN37" i="4"/>
  <c r="CJ139" i="4"/>
  <c r="DS37" i="4"/>
  <c r="BE145" i="4"/>
  <c r="BE78" i="4"/>
  <c r="DI78" i="4"/>
  <c r="CW145" i="4"/>
  <c r="CW78" i="4"/>
  <c r="CY47" i="4"/>
  <c r="BY48" i="4"/>
  <c r="BC48" i="4" s="1"/>
  <c r="AE48" i="4"/>
  <c r="AD48" i="4" s="1"/>
  <c r="BB48" i="4" s="1"/>
  <c r="BC50" i="4"/>
  <c r="CY51" i="4"/>
  <c r="BC52" i="4"/>
  <c r="CY61" i="4"/>
  <c r="CY65" i="4"/>
  <c r="BC66" i="4"/>
  <c r="V145" i="4"/>
  <c r="V148" i="4" s="1"/>
  <c r="BR70" i="4"/>
  <c r="BR78" i="4" s="1"/>
  <c r="CP145" i="4"/>
  <c r="CA70" i="4"/>
  <c r="BC82" i="4"/>
  <c r="BZ84" i="4"/>
  <c r="CX84" i="4" s="1"/>
  <c r="BC87" i="4"/>
  <c r="CY88" i="4"/>
  <c r="CY94" i="4"/>
  <c r="BP118" i="4"/>
  <c r="DN137" i="4"/>
  <c r="BX122" i="4"/>
  <c r="BX142" i="4" s="1"/>
  <c r="BZ127" i="4"/>
  <c r="CX127" i="4" s="1"/>
  <c r="BR137" i="4"/>
  <c r="BZ135" i="4"/>
  <c r="CX135" i="4" s="1"/>
  <c r="BL142" i="4"/>
  <c r="BT142" i="4"/>
  <c r="DG33" i="4"/>
  <c r="DG142" i="4" s="1"/>
  <c r="H139" i="4"/>
  <c r="X139" i="4"/>
  <c r="AN139" i="4"/>
  <c r="AV139" i="4"/>
  <c r="DE145" i="4"/>
  <c r="DM145" i="4"/>
  <c r="AC145" i="4"/>
  <c r="BQ42" i="4"/>
  <c r="BQ145" i="4" s="1"/>
  <c r="BN61" i="4"/>
  <c r="BN145" i="4" s="1"/>
  <c r="DE78" i="4"/>
  <c r="DM78" i="4"/>
  <c r="BJ143" i="4"/>
  <c r="BR118" i="4"/>
  <c r="CT143" i="4"/>
  <c r="CT148" i="4" s="1"/>
  <c r="DR104" i="4"/>
  <c r="AC143" i="4"/>
  <c r="BY107" i="4"/>
  <c r="DU107" i="4"/>
  <c r="CY107" i="4" s="1"/>
  <c r="CY111" i="4"/>
  <c r="BQ137" i="4"/>
  <c r="DI120" i="4"/>
  <c r="DI141" i="4" s="1"/>
  <c r="BM120" i="4"/>
  <c r="BM141" i="4" s="1"/>
  <c r="Q141" i="4"/>
  <c r="Q148" i="4" s="1"/>
  <c r="Q137" i="4"/>
  <c r="Q139" i="4" s="1"/>
  <c r="BY135" i="4"/>
  <c r="DU135" i="4"/>
  <c r="CY135" i="4" s="1"/>
  <c r="L139" i="4"/>
  <c r="AJ139" i="4"/>
  <c r="AR139" i="4"/>
  <c r="CG139" i="4"/>
  <c r="BF145" i="4"/>
  <c r="BV145" i="4"/>
  <c r="DA145" i="4"/>
  <c r="DQ145" i="4"/>
  <c r="BA145" i="4"/>
  <c r="AE60" i="4"/>
  <c r="AD60" i="4" s="1"/>
  <c r="BB60" i="4" s="1"/>
  <c r="AE64" i="4"/>
  <c r="AD64" i="4" s="1"/>
  <c r="BB64" i="4" s="1"/>
  <c r="AU78" i="4"/>
  <c r="DA78" i="4"/>
  <c r="BG147" i="4"/>
  <c r="BO147" i="4"/>
  <c r="BW147" i="4"/>
  <c r="CZ147" i="4"/>
  <c r="CY86" i="4"/>
  <c r="BC93" i="4"/>
  <c r="DA97" i="4"/>
  <c r="CY97" i="4" s="1"/>
  <c r="CZ102" i="4"/>
  <c r="BF143" i="4"/>
  <c r="BF118" i="4"/>
  <c r="BN143" i="4"/>
  <c r="BC110" i="4"/>
  <c r="CY116" i="4"/>
  <c r="AC118" i="4"/>
  <c r="BN118" i="4"/>
  <c r="CT118" i="4"/>
  <c r="CT139" i="4" s="1"/>
  <c r="BD137" i="4"/>
  <c r="BC119" i="4"/>
  <c r="DK137" i="4"/>
  <c r="DS137" i="4"/>
  <c r="DB137" i="4"/>
  <c r="DB141" i="4"/>
  <c r="BE136" i="4"/>
  <c r="BC136" i="4" s="1"/>
  <c r="G136" i="4"/>
  <c r="AG147" i="4"/>
  <c r="AG102" i="4"/>
  <c r="BH147" i="4"/>
  <c r="BP147" i="4"/>
  <c r="DJ147" i="4"/>
  <c r="DR147" i="4"/>
  <c r="BZ81" i="4"/>
  <c r="CX81" i="4" s="1"/>
  <c r="CY83" i="4"/>
  <c r="CQ147" i="4"/>
  <c r="DO84" i="4"/>
  <c r="DO102" i="4" s="1"/>
  <c r="CY87" i="4"/>
  <c r="AE90" i="4"/>
  <c r="AD90" i="4" s="1"/>
  <c r="BB90" i="4" s="1"/>
  <c r="BZ99" i="4"/>
  <c r="CX99" i="4" s="1"/>
  <c r="BO102" i="4"/>
  <c r="CQ102" i="4"/>
  <c r="BZ103" i="4"/>
  <c r="CX103" i="4" s="1"/>
  <c r="BG143" i="4"/>
  <c r="BG118" i="4"/>
  <c r="BO143" i="4"/>
  <c r="BO118" i="4"/>
  <c r="BW143" i="4"/>
  <c r="BW118" i="4"/>
  <c r="BC113" i="4"/>
  <c r="DL137" i="4"/>
  <c r="AG142" i="4"/>
  <c r="AE126" i="4"/>
  <c r="AD126" i="4" s="1"/>
  <c r="BB126" i="4" s="1"/>
  <c r="BE126" i="4"/>
  <c r="BE142" i="4" s="1"/>
  <c r="CQ142" i="4"/>
  <c r="DO126" i="4"/>
  <c r="CY126" i="4" s="1"/>
  <c r="DA136" i="4"/>
  <c r="CY136" i="4" s="1"/>
  <c r="DE142" i="4"/>
  <c r="DM142" i="4"/>
  <c r="V139" i="4"/>
  <c r="AT139" i="4"/>
  <c r="CI139" i="4"/>
  <c r="BH145" i="4"/>
  <c r="BP145" i="4"/>
  <c r="DC145" i="4"/>
  <c r="DK145" i="4"/>
  <c r="DS145" i="4"/>
  <c r="CH145" i="4"/>
  <c r="CH148" i="4" s="1"/>
  <c r="BF78" i="4"/>
  <c r="BV78" i="4"/>
  <c r="DC78" i="4"/>
  <c r="DK78" i="4"/>
  <c r="DS78" i="4"/>
  <c r="BA147" i="4"/>
  <c r="BI147" i="4"/>
  <c r="BQ147" i="4"/>
  <c r="DC147" i="4"/>
  <c r="DK147" i="4"/>
  <c r="DS147" i="4"/>
  <c r="CY82" i="4"/>
  <c r="CY89" i="4"/>
  <c r="BZ96" i="4"/>
  <c r="CX96" i="4" s="1"/>
  <c r="BP102" i="4"/>
  <c r="DC102" i="4"/>
  <c r="DF118" i="4"/>
  <c r="BZ105" i="4"/>
  <c r="CX105" i="4" s="1"/>
  <c r="G107" i="4"/>
  <c r="G118" i="4" s="1"/>
  <c r="DX118" i="4" s="1"/>
  <c r="BC112" i="4"/>
  <c r="BG137" i="4"/>
  <c r="BO137" i="4"/>
  <c r="G120" i="4"/>
  <c r="BY125" i="4"/>
  <c r="S148" i="4"/>
  <c r="BK147" i="4"/>
  <c r="CC147" i="4"/>
  <c r="DE147" i="4"/>
  <c r="DM147" i="4"/>
  <c r="BL143" i="4"/>
  <c r="BL118" i="4"/>
  <c r="BT143" i="4"/>
  <c r="BT118" i="4"/>
  <c r="DH143" i="4"/>
  <c r="DP143" i="4"/>
  <c r="BA143" i="4"/>
  <c r="DU109" i="4"/>
  <c r="CY109" i="4" s="1"/>
  <c r="AF143" i="4"/>
  <c r="AF148" i="4" s="1"/>
  <c r="AE114" i="4"/>
  <c r="AD114" i="4" s="1"/>
  <c r="BB114" i="4" s="1"/>
  <c r="BA118" i="4"/>
  <c r="DP118" i="4"/>
  <c r="BT137" i="4"/>
  <c r="DQ137" i="4"/>
  <c r="DJ141" i="4"/>
  <c r="AB137" i="4"/>
  <c r="AB139" i="4" s="1"/>
  <c r="DT121" i="4"/>
  <c r="AB141" i="4"/>
  <c r="AB148" i="4" s="1"/>
  <c r="BX121" i="4"/>
  <c r="N142" i="4"/>
  <c r="N137" i="4"/>
  <c r="BJ122" i="4"/>
  <c r="J148" i="4"/>
  <c r="DI147" i="4"/>
  <c r="DQ147" i="4"/>
  <c r="AU147" i="4"/>
  <c r="BP143" i="4"/>
  <c r="DL143" i="4"/>
  <c r="DL118" i="4"/>
  <c r="BH108" i="4"/>
  <c r="BC108" i="4" s="1"/>
  <c r="AD112" i="4"/>
  <c r="BB112" i="4" s="1"/>
  <c r="BH137" i="4"/>
  <c r="DE137" i="4"/>
  <c r="DM137" i="4"/>
  <c r="DN141" i="4"/>
  <c r="DG121" i="4"/>
  <c r="AL142" i="4"/>
  <c r="BJ125" i="4"/>
  <c r="BC125" i="4" s="1"/>
  <c r="AE125" i="4"/>
  <c r="BC131" i="4"/>
  <c r="CY131" i="4"/>
  <c r="CY134" i="4"/>
  <c r="AD135" i="4"/>
  <c r="BB135" i="4" s="1"/>
  <c r="BQ143" i="4"/>
  <c r="DE143" i="4"/>
  <c r="DM143" i="4"/>
  <c r="DM118" i="4"/>
  <c r="BI137" i="4"/>
  <c r="BZ119" i="4"/>
  <c r="CX119" i="4" s="1"/>
  <c r="DF137" i="4"/>
  <c r="O141" i="4"/>
  <c r="O148" i="4" s="1"/>
  <c r="DG120" i="4"/>
  <c r="BO141" i="4"/>
  <c r="BW141" i="4"/>
  <c r="DO141" i="4"/>
  <c r="BY123" i="4"/>
  <c r="BC123" i="4" s="1"/>
  <c r="G123" i="4"/>
  <c r="DX123" i="4" s="1"/>
  <c r="BC127" i="4"/>
  <c r="CY133" i="4"/>
  <c r="BC134" i="4"/>
  <c r="BR143" i="4"/>
  <c r="DF143" i="4"/>
  <c r="DN143" i="4"/>
  <c r="CY110" i="4"/>
  <c r="CY115" i="4"/>
  <c r="AG118" i="4"/>
  <c r="DN118" i="4"/>
  <c r="BJ137" i="4"/>
  <c r="BG141" i="4"/>
  <c r="DF141" i="4"/>
  <c r="DU123" i="4"/>
  <c r="R148" i="4"/>
  <c r="AA148" i="4"/>
  <c r="DJ137" i="4"/>
  <c r="DR137" i="4"/>
  <c r="BI141" i="4"/>
  <c r="DD141" i="4"/>
  <c r="DL141" i="4"/>
  <c r="CC142" i="4"/>
  <c r="CC137" i="4"/>
  <c r="BC135" i="4"/>
  <c r="AU137" i="4"/>
  <c r="H148" i="4"/>
  <c r="BT141" i="4"/>
  <c r="CY122" i="4"/>
  <c r="K148" i="4"/>
  <c r="T148" i="4"/>
  <c r="AK148" i="4"/>
  <c r="AS148" i="4"/>
  <c r="BD141" i="4"/>
  <c r="BZ121" i="4"/>
  <c r="CX121" i="4" s="1"/>
  <c r="BC129" i="4"/>
  <c r="L148" i="4"/>
  <c r="U141" i="4"/>
  <c r="U148" i="4" s="1"/>
  <c r="AT148" i="4"/>
  <c r="P137" i="4"/>
  <c r="P139" i="4" s="1"/>
  <c r="DQ141" i="4"/>
  <c r="CN141" i="4"/>
  <c r="CN148" i="4" s="1"/>
  <c r="CD148" i="4"/>
  <c r="CG148" i="4"/>
  <c r="CO148" i="4"/>
  <c r="CJ148" i="2"/>
  <c r="CE148" i="2"/>
  <c r="AH148" i="2"/>
  <c r="DT147" i="2"/>
  <c r="DB147" i="2"/>
  <c r="CU147" i="2"/>
  <c r="CT147" i="2"/>
  <c r="CS147" i="2"/>
  <c r="CR147" i="2"/>
  <c r="CO147" i="2"/>
  <c r="CN147" i="2"/>
  <c r="CM147" i="2"/>
  <c r="CL147" i="2"/>
  <c r="CK147" i="2"/>
  <c r="CJ147" i="2"/>
  <c r="CI147" i="2"/>
  <c r="CH147" i="2"/>
  <c r="CG147" i="2"/>
  <c r="CF147" i="2"/>
  <c r="CE147" i="2"/>
  <c r="CD147" i="2"/>
  <c r="CB147" i="2"/>
  <c r="BX147" i="2"/>
  <c r="AY147" i="2"/>
  <c r="AX147" i="2"/>
  <c r="AW147" i="2"/>
  <c r="AV147" i="2"/>
  <c r="AS147" i="2"/>
  <c r="AR147" i="2"/>
  <c r="AQ147" i="2"/>
  <c r="AP147" i="2"/>
  <c r="AO147" i="2"/>
  <c r="AN147" i="2"/>
  <c r="AM147" i="2"/>
  <c r="AL147" i="2"/>
  <c r="AK147" i="2"/>
  <c r="AJ147" i="2"/>
  <c r="AI147" i="2"/>
  <c r="AH147" i="2"/>
  <c r="AF147" i="2"/>
  <c r="AB147" i="2"/>
  <c r="Z147" i="2"/>
  <c r="Y147" i="2"/>
  <c r="X147" i="2"/>
  <c r="W147" i="2"/>
  <c r="U147" i="2"/>
  <c r="T147" i="2"/>
  <c r="S147" i="2"/>
  <c r="R147" i="2"/>
  <c r="Q147" i="2"/>
  <c r="P147" i="2"/>
  <c r="O147" i="2"/>
  <c r="N147" i="2"/>
  <c r="M147" i="2"/>
  <c r="L147" i="2"/>
  <c r="K147" i="2"/>
  <c r="J147" i="2"/>
  <c r="I147" i="2"/>
  <c r="H147" i="2"/>
  <c r="CU146" i="2"/>
  <c r="CT146" i="2"/>
  <c r="CS146" i="2"/>
  <c r="CR146" i="2"/>
  <c r="CP146" i="2"/>
  <c r="CO146" i="2"/>
  <c r="CN146" i="2"/>
  <c r="CM146" i="2"/>
  <c r="CL146" i="2"/>
  <c r="CK146" i="2"/>
  <c r="CJ146" i="2"/>
  <c r="CI146" i="2"/>
  <c r="CH146" i="2"/>
  <c r="CG146" i="2"/>
  <c r="CF146" i="2"/>
  <c r="CE146" i="2"/>
  <c r="CD146" i="2"/>
  <c r="CB146" i="2"/>
  <c r="AY146" i="2"/>
  <c r="AX146" i="2"/>
  <c r="AW146" i="2"/>
  <c r="AV146" i="2"/>
  <c r="AT146" i="2"/>
  <c r="AS146" i="2"/>
  <c r="AR146" i="2"/>
  <c r="AQ146" i="2"/>
  <c r="AP146" i="2"/>
  <c r="AO146" i="2"/>
  <c r="AN146" i="2"/>
  <c r="AM146" i="2"/>
  <c r="AL146" i="2"/>
  <c r="AK146" i="2"/>
  <c r="AJ146" i="2"/>
  <c r="AI146" i="2"/>
  <c r="AH146" i="2"/>
  <c r="AF146" i="2"/>
  <c r="AB146" i="2"/>
  <c r="Z146" i="2"/>
  <c r="Y146" i="2"/>
  <c r="X146" i="2"/>
  <c r="W146" i="2"/>
  <c r="V146" i="2"/>
  <c r="U146" i="2"/>
  <c r="T146" i="2"/>
  <c r="S146" i="2"/>
  <c r="R146" i="2"/>
  <c r="Q146" i="2"/>
  <c r="P146" i="2"/>
  <c r="O146" i="2"/>
  <c r="N146" i="2"/>
  <c r="M146" i="2"/>
  <c r="L146" i="2"/>
  <c r="K146" i="2"/>
  <c r="J146" i="2"/>
  <c r="I146" i="2"/>
  <c r="H146" i="2"/>
  <c r="DT145" i="2"/>
  <c r="CU145" i="2"/>
  <c r="CT145" i="2"/>
  <c r="CR145" i="2"/>
  <c r="CO145" i="2"/>
  <c r="CN145" i="2"/>
  <c r="CM145" i="2"/>
  <c r="CL145" i="2"/>
  <c r="CK145" i="2"/>
  <c r="CJ145" i="2"/>
  <c r="CI145" i="2"/>
  <c r="CG145" i="2"/>
  <c r="CF145" i="2"/>
  <c r="CE145" i="2"/>
  <c r="CD145" i="2"/>
  <c r="CC145" i="2"/>
  <c r="CB145" i="2"/>
  <c r="BX145" i="2"/>
  <c r="AX145" i="2"/>
  <c r="AV145" i="2"/>
  <c r="AS145" i="2"/>
  <c r="AR145" i="2"/>
  <c r="AQ145" i="2"/>
  <c r="AP145" i="2"/>
  <c r="AO145" i="2"/>
  <c r="AN145" i="2"/>
  <c r="AM145" i="2"/>
  <c r="AK145" i="2"/>
  <c r="AJ145" i="2"/>
  <c r="AI145" i="2"/>
  <c r="AH145" i="2"/>
  <c r="AG145" i="2"/>
  <c r="AF145" i="2"/>
  <c r="AB145" i="2"/>
  <c r="Z145" i="2"/>
  <c r="Y145" i="2"/>
  <c r="X145" i="2"/>
  <c r="W145" i="2"/>
  <c r="S145" i="2"/>
  <c r="Q145" i="2"/>
  <c r="P145" i="2"/>
  <c r="O145" i="2"/>
  <c r="M145" i="2"/>
  <c r="L145" i="2"/>
  <c r="K145" i="2"/>
  <c r="J145" i="2"/>
  <c r="I145" i="2"/>
  <c r="H145" i="2"/>
  <c r="DT144" i="2"/>
  <c r="CU144" i="2"/>
  <c r="CT144" i="2"/>
  <c r="CS144" i="2"/>
  <c r="CR144" i="2"/>
  <c r="CQ144" i="2"/>
  <c r="CP144" i="2"/>
  <c r="CO144" i="2"/>
  <c r="CN144" i="2"/>
  <c r="CM144" i="2"/>
  <c r="CL144" i="2"/>
  <c r="CK144" i="2"/>
  <c r="CJ144" i="2"/>
  <c r="CI144" i="2"/>
  <c r="CH144" i="2"/>
  <c r="CG144" i="2"/>
  <c r="CF144" i="2"/>
  <c r="CE144" i="2"/>
  <c r="CD144" i="2"/>
  <c r="CB144" i="2"/>
  <c r="BX144" i="2"/>
  <c r="AY144" i="2"/>
  <c r="AX144" i="2"/>
  <c r="AW144" i="2"/>
  <c r="AV144" i="2"/>
  <c r="AT144" i="2"/>
  <c r="AS144" i="2"/>
  <c r="AR144" i="2"/>
  <c r="AQ144" i="2"/>
  <c r="AP144" i="2"/>
  <c r="AO144" i="2"/>
  <c r="AN144" i="2"/>
  <c r="AM144" i="2"/>
  <c r="AL144" i="2"/>
  <c r="AK144" i="2"/>
  <c r="AJ144" i="2"/>
  <c r="AI144" i="2"/>
  <c r="AH144" i="2"/>
  <c r="AF144" i="2"/>
  <c r="AB144" i="2"/>
  <c r="Z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K144" i="2"/>
  <c r="J144" i="2"/>
  <c r="H144" i="2"/>
  <c r="DT143" i="2"/>
  <c r="CU143" i="2"/>
  <c r="CS143" i="2"/>
  <c r="CR143" i="2"/>
  <c r="CQ143" i="2"/>
  <c r="CP143" i="2"/>
  <c r="CO143" i="2"/>
  <c r="CN143" i="2"/>
  <c r="CM143" i="2"/>
  <c r="CL143" i="2"/>
  <c r="CK143" i="2"/>
  <c r="CJ143" i="2"/>
  <c r="CI143" i="2"/>
  <c r="CH143" i="2"/>
  <c r="CG143" i="2"/>
  <c r="CE143" i="2"/>
  <c r="CD143" i="2"/>
  <c r="CB143" i="2"/>
  <c r="BX143" i="2"/>
  <c r="AY143" i="2"/>
  <c r="AW143" i="2"/>
  <c r="AV143" i="2"/>
  <c r="AU143" i="2"/>
  <c r="AT143" i="2"/>
  <c r="AS143" i="2"/>
  <c r="AR143" i="2"/>
  <c r="AQ143" i="2"/>
  <c r="AP143" i="2"/>
  <c r="AO143" i="2"/>
  <c r="AN143" i="2"/>
  <c r="AM143" i="2"/>
  <c r="AL143" i="2"/>
  <c r="AK143" i="2"/>
  <c r="AI143" i="2"/>
  <c r="AH143" i="2"/>
  <c r="AB143" i="2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H143" i="2"/>
  <c r="CW142" i="2"/>
  <c r="CU142" i="2"/>
  <c r="CU148" i="2" s="1"/>
  <c r="CT142" i="2"/>
  <c r="CS142" i="2"/>
  <c r="CR142" i="2"/>
  <c r="CP142" i="2"/>
  <c r="CO142" i="2"/>
  <c r="CN142" i="2"/>
  <c r="CM142" i="2"/>
  <c r="CM148" i="2" s="1"/>
  <c r="CL142" i="2"/>
  <c r="CL148" i="2" s="1"/>
  <c r="CK142" i="2"/>
  <c r="CJ142" i="2"/>
  <c r="CI142" i="2"/>
  <c r="CH142" i="2"/>
  <c r="CG142" i="2"/>
  <c r="CF142" i="2"/>
  <c r="CE142" i="2"/>
  <c r="CD142" i="2"/>
  <c r="CD148" i="2" s="1"/>
  <c r="CB142" i="2"/>
  <c r="BN142" i="2"/>
  <c r="BI142" i="2"/>
  <c r="AY142" i="2"/>
  <c r="AX142" i="2"/>
  <c r="AW142" i="2"/>
  <c r="AV142" i="2"/>
  <c r="AT142" i="2"/>
  <c r="AS142" i="2"/>
  <c r="AR142" i="2"/>
  <c r="AQ142" i="2"/>
  <c r="AP142" i="2"/>
  <c r="AO142" i="2"/>
  <c r="AN142" i="2"/>
  <c r="AM142" i="2"/>
  <c r="AK142" i="2"/>
  <c r="AJ142" i="2"/>
  <c r="AI142" i="2"/>
  <c r="AH142" i="2"/>
  <c r="AF142" i="2"/>
  <c r="Z142" i="2"/>
  <c r="Y142" i="2"/>
  <c r="Y148" i="2" s="1"/>
  <c r="X142" i="2"/>
  <c r="W142" i="2"/>
  <c r="V142" i="2"/>
  <c r="U142" i="2"/>
  <c r="S142" i="2"/>
  <c r="R142" i="2"/>
  <c r="Q142" i="2"/>
  <c r="P142" i="2"/>
  <c r="M142" i="2"/>
  <c r="L142" i="2"/>
  <c r="K142" i="2"/>
  <c r="J142" i="2"/>
  <c r="I142" i="2"/>
  <c r="H142" i="2"/>
  <c r="CW141" i="2"/>
  <c r="CU141" i="2"/>
  <c r="CT141" i="2"/>
  <c r="CS141" i="2"/>
  <c r="CR141" i="2"/>
  <c r="CR148" i="2" s="1"/>
  <c r="CQ141" i="2"/>
  <c r="CP141" i="2"/>
  <c r="CO141" i="2"/>
  <c r="CM141" i="2"/>
  <c r="CL141" i="2"/>
  <c r="CK141" i="2"/>
  <c r="CK148" i="2" s="1"/>
  <c r="CJ141" i="2"/>
  <c r="CI141" i="2"/>
  <c r="CH141" i="2"/>
  <c r="CG141" i="2"/>
  <c r="CF141" i="2"/>
  <c r="CE141" i="2"/>
  <c r="CD141" i="2"/>
  <c r="CC141" i="2"/>
  <c r="CB141" i="2"/>
  <c r="CB148" i="2" s="1"/>
  <c r="BF141" i="2"/>
  <c r="AY141" i="2"/>
  <c r="AX141" i="2"/>
  <c r="AW141" i="2"/>
  <c r="AV141" i="2"/>
  <c r="AV148" i="2" s="1"/>
  <c r="AU141" i="2"/>
  <c r="AT141" i="2"/>
  <c r="AS141" i="2"/>
  <c r="AQ141" i="2"/>
  <c r="AQ148" i="2" s="1"/>
  <c r="AP141" i="2"/>
  <c r="AP148" i="2" s="1"/>
  <c r="AO141" i="2"/>
  <c r="AN141" i="2"/>
  <c r="AN148" i="2" s="1"/>
  <c r="AM141" i="2"/>
  <c r="AM148" i="2" s="1"/>
  <c r="AK141" i="2"/>
  <c r="AJ141" i="2"/>
  <c r="AI141" i="2"/>
  <c r="AI148" i="2" s="1"/>
  <c r="AH141" i="2"/>
  <c r="AG141" i="2"/>
  <c r="AF141" i="2"/>
  <c r="AA141" i="2"/>
  <c r="Z141" i="2"/>
  <c r="Z148" i="2" s="1"/>
  <c r="Y141" i="2"/>
  <c r="X141" i="2"/>
  <c r="X148" i="2" s="1"/>
  <c r="W141" i="2"/>
  <c r="W148" i="2" s="1"/>
  <c r="V141" i="2"/>
  <c r="T141" i="2"/>
  <c r="S141" i="2"/>
  <c r="R141" i="2"/>
  <c r="N141" i="2"/>
  <c r="M141" i="2"/>
  <c r="M148" i="2" s="1"/>
  <c r="L141" i="2"/>
  <c r="L148" i="2" s="1"/>
  <c r="K141" i="2"/>
  <c r="J141" i="2"/>
  <c r="I141" i="2"/>
  <c r="H141" i="2"/>
  <c r="CW137" i="2"/>
  <c r="CU137" i="2"/>
  <c r="CT137" i="2"/>
  <c r="CS137" i="2"/>
  <c r="CR137" i="2"/>
  <c r="CP137" i="2"/>
  <c r="CO137" i="2"/>
  <c r="CM137" i="2"/>
  <c r="CL137" i="2"/>
  <c r="CK137" i="2"/>
  <c r="CJ137" i="2"/>
  <c r="CI137" i="2"/>
  <c r="CH137" i="2"/>
  <c r="CG137" i="2"/>
  <c r="CF137" i="2"/>
  <c r="CE137" i="2"/>
  <c r="CD137" i="2"/>
  <c r="CB137" i="2"/>
  <c r="AY137" i="2"/>
  <c r="AX137" i="2"/>
  <c r="AW137" i="2"/>
  <c r="AV137" i="2"/>
  <c r="AT137" i="2"/>
  <c r="AS137" i="2"/>
  <c r="AR137" i="2"/>
  <c r="AQ137" i="2"/>
  <c r="AP137" i="2"/>
  <c r="AO137" i="2"/>
  <c r="AN137" i="2"/>
  <c r="AM137" i="2"/>
  <c r="AK137" i="2"/>
  <c r="AJ137" i="2"/>
  <c r="AI137" i="2"/>
  <c r="AH137" i="2"/>
  <c r="AF137" i="2"/>
  <c r="AA137" i="2"/>
  <c r="Z137" i="2"/>
  <c r="Y137" i="2"/>
  <c r="X137" i="2"/>
  <c r="W137" i="2"/>
  <c r="V137" i="2"/>
  <c r="S137" i="2"/>
  <c r="R137" i="2"/>
  <c r="Q137" i="2"/>
  <c r="O137" i="2"/>
  <c r="M137" i="2"/>
  <c r="L137" i="2"/>
  <c r="K137" i="2"/>
  <c r="J137" i="2"/>
  <c r="H137" i="2"/>
  <c r="DS136" i="2"/>
  <c r="DR136" i="2"/>
  <c r="DQ136" i="2"/>
  <c r="DP136" i="2"/>
  <c r="DO136" i="2"/>
  <c r="DN136" i="2"/>
  <c r="DM136" i="2"/>
  <c r="DL136" i="2"/>
  <c r="DK136" i="2"/>
  <c r="DJ136" i="2"/>
  <c r="DI136" i="2"/>
  <c r="DH136" i="2"/>
  <c r="DG136" i="2"/>
  <c r="DF136" i="2"/>
  <c r="DE136" i="2"/>
  <c r="DD136" i="2"/>
  <c r="DC136" i="2"/>
  <c r="DB136" i="2"/>
  <c r="CZ136" i="2"/>
  <c r="CC136" i="2"/>
  <c r="CA136" i="2"/>
  <c r="BW136" i="2"/>
  <c r="BV136" i="2"/>
  <c r="BU136" i="2"/>
  <c r="BT136" i="2"/>
  <c r="BS136" i="2"/>
  <c r="BR136" i="2"/>
  <c r="BQ136" i="2"/>
  <c r="BP136" i="2"/>
  <c r="BO136" i="2"/>
  <c r="BN136" i="2"/>
  <c r="BM136" i="2"/>
  <c r="BL136" i="2"/>
  <c r="BK136" i="2"/>
  <c r="BJ136" i="2"/>
  <c r="BI136" i="2"/>
  <c r="BH136" i="2"/>
  <c r="BG136" i="2"/>
  <c r="BF136" i="2"/>
  <c r="BD136" i="2"/>
  <c r="AG136" i="2"/>
  <c r="I136" i="2"/>
  <c r="DU135" i="2"/>
  <c r="DS135" i="2"/>
  <c r="DR135" i="2"/>
  <c r="DQ135" i="2"/>
  <c r="DP135" i="2"/>
  <c r="DO135" i="2"/>
  <c r="DN135" i="2"/>
  <c r="DM135" i="2"/>
  <c r="DL135" i="2"/>
  <c r="DK135" i="2"/>
  <c r="DJ135" i="2"/>
  <c r="DI135" i="2"/>
  <c r="DH135" i="2"/>
  <c r="DG135" i="2"/>
  <c r="DF135" i="2"/>
  <c r="DE135" i="2"/>
  <c r="DD135" i="2"/>
  <c r="DC135" i="2"/>
  <c r="DB135" i="2"/>
  <c r="CZ135" i="2"/>
  <c r="CC135" i="2"/>
  <c r="CA135" i="2" s="1"/>
  <c r="BW135" i="2"/>
  <c r="BV135" i="2"/>
  <c r="BU135" i="2"/>
  <c r="BT135" i="2"/>
  <c r="BS135" i="2"/>
  <c r="BR135" i="2"/>
  <c r="BQ135" i="2"/>
  <c r="BP135" i="2"/>
  <c r="BO135" i="2"/>
  <c r="BN135" i="2"/>
  <c r="BM135" i="2"/>
  <c r="BL135" i="2"/>
  <c r="BK135" i="2"/>
  <c r="BJ135" i="2"/>
  <c r="BI135" i="2"/>
  <c r="BI137" i="2" s="1"/>
  <c r="BH135" i="2"/>
  <c r="BG135" i="2"/>
  <c r="BF135" i="2"/>
  <c r="BE135" i="2"/>
  <c r="BD135" i="2"/>
  <c r="BA135" i="2"/>
  <c r="AG135" i="2"/>
  <c r="AC135" i="2"/>
  <c r="I135" i="2"/>
  <c r="G135" i="2"/>
  <c r="DU134" i="2"/>
  <c r="DS134" i="2"/>
  <c r="DR134" i="2"/>
  <c r="DQ134" i="2"/>
  <c r="DP134" i="2"/>
  <c r="DO134" i="2"/>
  <c r="DN134" i="2"/>
  <c r="DM134" i="2"/>
  <c r="DL134" i="2"/>
  <c r="DK134" i="2"/>
  <c r="DJ134" i="2"/>
  <c r="DI134" i="2"/>
  <c r="DH134" i="2"/>
  <c r="DG134" i="2"/>
  <c r="DF134" i="2"/>
  <c r="DE134" i="2"/>
  <c r="DD134" i="2"/>
  <c r="DC134" i="2"/>
  <c r="DB134" i="2"/>
  <c r="DA134" i="2"/>
  <c r="CZ134" i="2"/>
  <c r="CX134" i="2"/>
  <c r="CA134" i="2"/>
  <c r="BY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G134" i="2"/>
  <c r="BF134" i="2"/>
  <c r="BE134" i="2"/>
  <c r="BC134" i="2" s="1"/>
  <c r="BD134" i="2"/>
  <c r="AE134" i="2"/>
  <c r="G134" i="2"/>
  <c r="AD134" i="2" s="1"/>
  <c r="BB134" i="2" s="1"/>
  <c r="DU133" i="2"/>
  <c r="DS133" i="2"/>
  <c r="DR133" i="2"/>
  <c r="DQ133" i="2"/>
  <c r="DP133" i="2"/>
  <c r="DO133" i="2"/>
  <c r="DN133" i="2"/>
  <c r="DM133" i="2"/>
  <c r="DL133" i="2"/>
  <c r="DK133" i="2"/>
  <c r="DJ133" i="2"/>
  <c r="DI133" i="2"/>
  <c r="DH133" i="2"/>
  <c r="DG133" i="2"/>
  <c r="DF133" i="2"/>
  <c r="DE133" i="2"/>
  <c r="DD133" i="2"/>
  <c r="DC133" i="2"/>
  <c r="DB133" i="2"/>
  <c r="DA133" i="2"/>
  <c r="CZ133" i="2"/>
  <c r="CA133" i="2"/>
  <c r="BZ133" i="2" s="1"/>
  <c r="CX133" i="2" s="1"/>
  <c r="BY133" i="2"/>
  <c r="BW133" i="2"/>
  <c r="BV133" i="2"/>
  <c r="BU133" i="2"/>
  <c r="BT133" i="2"/>
  <c r="BS133" i="2"/>
  <c r="BR133" i="2"/>
  <c r="BQ133" i="2"/>
  <c r="BP133" i="2"/>
  <c r="BO133" i="2"/>
  <c r="BN133" i="2"/>
  <c r="BM133" i="2"/>
  <c r="BL133" i="2"/>
  <c r="BK133" i="2"/>
  <c r="BJ133" i="2"/>
  <c r="BI133" i="2"/>
  <c r="BH133" i="2"/>
  <c r="BG133" i="2"/>
  <c r="BF133" i="2"/>
  <c r="BE133" i="2"/>
  <c r="BD133" i="2"/>
  <c r="BC133" i="2" s="1"/>
  <c r="AE133" i="2"/>
  <c r="AD133" i="2"/>
  <c r="BB133" i="2" s="1"/>
  <c r="G133" i="2"/>
  <c r="DU132" i="2"/>
  <c r="DS132" i="2"/>
  <c r="DR132" i="2"/>
  <c r="DQ132" i="2"/>
  <c r="DP132" i="2"/>
  <c r="DO132" i="2"/>
  <c r="DN132" i="2"/>
  <c r="DM132" i="2"/>
  <c r="DL132" i="2"/>
  <c r="DK132" i="2"/>
  <c r="DJ132" i="2"/>
  <c r="DI132" i="2"/>
  <c r="DH132" i="2"/>
  <c r="DG132" i="2"/>
  <c r="DF132" i="2"/>
  <c r="DE132" i="2"/>
  <c r="DD132" i="2"/>
  <c r="DC132" i="2"/>
  <c r="DB132" i="2"/>
  <c r="DA132" i="2"/>
  <c r="CZ132" i="2"/>
  <c r="CX132" i="2"/>
  <c r="CA132" i="2"/>
  <c r="BZ132" i="2"/>
  <c r="BY132" i="2"/>
  <c r="BW132" i="2"/>
  <c r="BV132" i="2"/>
  <c r="BU132" i="2"/>
  <c r="BT132" i="2"/>
  <c r="BS132" i="2"/>
  <c r="BR132" i="2"/>
  <c r="BQ132" i="2"/>
  <c r="BP132" i="2"/>
  <c r="BO132" i="2"/>
  <c r="BN132" i="2"/>
  <c r="BM132" i="2"/>
  <c r="BL132" i="2"/>
  <c r="BK132" i="2"/>
  <c r="BJ132" i="2"/>
  <c r="BI132" i="2"/>
  <c r="BH132" i="2"/>
  <c r="BG132" i="2"/>
  <c r="BF132" i="2"/>
  <c r="BE132" i="2"/>
  <c r="BD132" i="2"/>
  <c r="BC132" i="2"/>
  <c r="AE132" i="2"/>
  <c r="AD132" i="2" s="1"/>
  <c r="BB132" i="2" s="1"/>
  <c r="G132" i="2"/>
  <c r="DU131" i="2"/>
  <c r="DS131" i="2"/>
  <c r="DR131" i="2"/>
  <c r="DQ131" i="2"/>
  <c r="DP131" i="2"/>
  <c r="DO131" i="2"/>
  <c r="DN131" i="2"/>
  <c r="DM131" i="2"/>
  <c r="DL131" i="2"/>
  <c r="DK131" i="2"/>
  <c r="DJ131" i="2"/>
  <c r="DI131" i="2"/>
  <c r="DH131" i="2"/>
  <c r="DG131" i="2"/>
  <c r="DF131" i="2"/>
  <c r="DE131" i="2"/>
  <c r="DD131" i="2"/>
  <c r="DC131" i="2"/>
  <c r="DB131" i="2"/>
  <c r="DA131" i="2"/>
  <c r="CZ131" i="2"/>
  <c r="CY131" i="2"/>
  <c r="CX131" i="2"/>
  <c r="CA131" i="2"/>
  <c r="BZ131" i="2"/>
  <c r="BY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G131" i="2"/>
  <c r="BF131" i="2"/>
  <c r="BE131" i="2"/>
  <c r="BD131" i="2"/>
  <c r="BC131" i="2" s="1"/>
  <c r="AE131" i="2"/>
  <c r="AD131" i="2"/>
  <c r="BB131" i="2" s="1"/>
  <c r="G131" i="2"/>
  <c r="DU130" i="2"/>
  <c r="DS130" i="2"/>
  <c r="DR130" i="2"/>
  <c r="DQ130" i="2"/>
  <c r="DP130" i="2"/>
  <c r="DO130" i="2"/>
  <c r="DN130" i="2"/>
  <c r="DM130" i="2"/>
  <c r="DL130" i="2"/>
  <c r="DK130" i="2"/>
  <c r="DJ130" i="2"/>
  <c r="DI130" i="2"/>
  <c r="DH130" i="2"/>
  <c r="DG130" i="2"/>
  <c r="DF130" i="2"/>
  <c r="DE130" i="2"/>
  <c r="DD130" i="2"/>
  <c r="DC130" i="2"/>
  <c r="DB130" i="2"/>
  <c r="DA130" i="2"/>
  <c r="CZ130" i="2"/>
  <c r="CC130" i="2"/>
  <c r="CA130" i="2"/>
  <c r="BZ130" i="2" s="1"/>
  <c r="CX130" i="2" s="1"/>
  <c r="BY130" i="2"/>
  <c r="BW130" i="2"/>
  <c r="BV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I130" i="2"/>
  <c r="BH130" i="2"/>
  <c r="BG130" i="2"/>
  <c r="BF130" i="2"/>
  <c r="BE130" i="2"/>
  <c r="BD130" i="2"/>
  <c r="AG130" i="2"/>
  <c r="AE130" i="2"/>
  <c r="AD130" i="2"/>
  <c r="BB130" i="2" s="1"/>
  <c r="G130" i="2"/>
  <c r="DU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G129" i="2"/>
  <c r="DF129" i="2"/>
  <c r="DE129" i="2"/>
  <c r="DD129" i="2"/>
  <c r="DC129" i="2"/>
  <c r="DB129" i="2"/>
  <c r="DA129" i="2"/>
  <c r="CZ129" i="2"/>
  <c r="CC129" i="2"/>
  <c r="CA129" i="2" s="1"/>
  <c r="BZ129" i="2" s="1"/>
  <c r="CX129" i="2" s="1"/>
  <c r="BY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I129" i="2"/>
  <c r="BH129" i="2"/>
  <c r="BG129" i="2"/>
  <c r="BF129" i="2"/>
  <c r="BE129" i="2"/>
  <c r="BD129" i="2"/>
  <c r="AG129" i="2"/>
  <c r="AE129" i="2" s="1"/>
  <c r="AD129" i="2"/>
  <c r="BB129" i="2" s="1"/>
  <c r="G129" i="2"/>
  <c r="DU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G128" i="2"/>
  <c r="DF128" i="2"/>
  <c r="DE128" i="2"/>
  <c r="DD128" i="2"/>
  <c r="DC128" i="2"/>
  <c r="DB128" i="2"/>
  <c r="DA128" i="2"/>
  <c r="CZ128" i="2"/>
  <c r="CC128" i="2"/>
  <c r="CA128" i="2"/>
  <c r="BY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D128" i="2"/>
  <c r="AG128" i="2"/>
  <c r="BE128" i="2" s="1"/>
  <c r="G128" i="2"/>
  <c r="DU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G127" i="2"/>
  <c r="DF127" i="2"/>
  <c r="DE127" i="2"/>
  <c r="DD127" i="2"/>
  <c r="DC127" i="2"/>
  <c r="CY127" i="2" s="1"/>
  <c r="DB127" i="2"/>
  <c r="DA127" i="2"/>
  <c r="CZ127" i="2"/>
  <c r="CA127" i="2"/>
  <c r="BY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I127" i="2"/>
  <c r="BH127" i="2"/>
  <c r="BG127" i="2"/>
  <c r="BF127" i="2"/>
  <c r="BE127" i="2"/>
  <c r="BD127" i="2"/>
  <c r="AE127" i="2"/>
  <c r="AD127" i="2"/>
  <c r="BB127" i="2" s="1"/>
  <c r="G127" i="2"/>
  <c r="DU126" i="2"/>
  <c r="DS126" i="2"/>
  <c r="DR126" i="2"/>
  <c r="DQ126" i="2"/>
  <c r="DP126" i="2"/>
  <c r="DN126" i="2"/>
  <c r="DM126" i="2"/>
  <c r="DL126" i="2"/>
  <c r="DK126" i="2"/>
  <c r="DJ126" i="2"/>
  <c r="DI126" i="2"/>
  <c r="DH126" i="2"/>
  <c r="DG126" i="2"/>
  <c r="DF126" i="2"/>
  <c r="DE126" i="2"/>
  <c r="DD126" i="2"/>
  <c r="DC126" i="2"/>
  <c r="DB126" i="2"/>
  <c r="CZ126" i="2"/>
  <c r="CQ126" i="2"/>
  <c r="CC126" i="2"/>
  <c r="CA126" i="2"/>
  <c r="BY126" i="2"/>
  <c r="BW126" i="2"/>
  <c r="BV126" i="2"/>
  <c r="BU126" i="2"/>
  <c r="BT126" i="2"/>
  <c r="BR126" i="2"/>
  <c r="BQ126" i="2"/>
  <c r="BP126" i="2"/>
  <c r="BO126" i="2"/>
  <c r="BN126" i="2"/>
  <c r="BM126" i="2"/>
  <c r="BL126" i="2"/>
  <c r="BK126" i="2"/>
  <c r="BJ126" i="2"/>
  <c r="BI126" i="2"/>
  <c r="BH126" i="2"/>
  <c r="BG126" i="2"/>
  <c r="BF126" i="2"/>
  <c r="BD126" i="2"/>
  <c r="AU126" i="2"/>
  <c r="AG126" i="2"/>
  <c r="AG142" i="2" s="1"/>
  <c r="G126" i="2"/>
  <c r="DU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DE125" i="2"/>
  <c r="DD125" i="2"/>
  <c r="DC125" i="2"/>
  <c r="DB125" i="2"/>
  <c r="DA125" i="2"/>
  <c r="CZ125" i="2"/>
  <c r="CA125" i="2"/>
  <c r="BW125" i="2"/>
  <c r="BW137" i="2" s="1"/>
  <c r="BV125" i="2"/>
  <c r="BU125" i="2"/>
  <c r="BT125" i="2"/>
  <c r="BS125" i="2"/>
  <c r="BR125" i="2"/>
  <c r="BQ125" i="2"/>
  <c r="BO125" i="2"/>
  <c r="BN125" i="2"/>
  <c r="BM125" i="2"/>
  <c r="BL125" i="2"/>
  <c r="BK125" i="2"/>
  <c r="BI125" i="2"/>
  <c r="BH125" i="2"/>
  <c r="BG125" i="2"/>
  <c r="BF125" i="2"/>
  <c r="BE125" i="2"/>
  <c r="BD125" i="2"/>
  <c r="BA125" i="2"/>
  <c r="AL125" i="2"/>
  <c r="AE125" i="2" s="1"/>
  <c r="AC125" i="2"/>
  <c r="T125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G124" i="2"/>
  <c r="DF124" i="2"/>
  <c r="DE124" i="2"/>
  <c r="DD124" i="2"/>
  <c r="DC124" i="2"/>
  <c r="DB124" i="2"/>
  <c r="DA124" i="2"/>
  <c r="CZ124" i="2"/>
  <c r="CA124" i="2"/>
  <c r="BW124" i="2"/>
  <c r="BV124" i="2"/>
  <c r="BU124" i="2"/>
  <c r="BT124" i="2"/>
  <c r="BR124" i="2"/>
  <c r="BQ124" i="2"/>
  <c r="BP124" i="2"/>
  <c r="BO124" i="2"/>
  <c r="BN124" i="2"/>
  <c r="BM124" i="2"/>
  <c r="BL124" i="2"/>
  <c r="BK124" i="2"/>
  <c r="BJ124" i="2"/>
  <c r="BI124" i="2"/>
  <c r="BH124" i="2"/>
  <c r="BG124" i="2"/>
  <c r="BF124" i="2"/>
  <c r="BE124" i="2"/>
  <c r="BD124" i="2"/>
  <c r="BA124" i="2"/>
  <c r="AU124" i="2"/>
  <c r="BS124" i="2" s="1"/>
  <c r="AC124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G123" i="2"/>
  <c r="DF123" i="2"/>
  <c r="DE123" i="2"/>
  <c r="DD123" i="2"/>
  <c r="DC123" i="2"/>
  <c r="DB123" i="2"/>
  <c r="DA123" i="2"/>
  <c r="CZ123" i="2"/>
  <c r="CA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I123" i="2"/>
  <c r="BH123" i="2"/>
  <c r="BG123" i="2"/>
  <c r="BF123" i="2"/>
  <c r="BE123" i="2"/>
  <c r="BD123" i="2"/>
  <c r="BA123" i="2"/>
  <c r="AE123" i="2" s="1"/>
  <c r="AC123" i="2"/>
  <c r="AB123" i="2"/>
  <c r="G123" i="2"/>
  <c r="BZ123" i="2" s="1"/>
  <c r="CX123" i="2" s="1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G122" i="2"/>
  <c r="DF122" i="2"/>
  <c r="DE122" i="2"/>
  <c r="DD122" i="2"/>
  <c r="DC122" i="2"/>
  <c r="DB122" i="2"/>
  <c r="DA122" i="2"/>
  <c r="CZ122" i="2"/>
  <c r="CA122" i="2"/>
  <c r="BW122" i="2"/>
  <c r="BV122" i="2"/>
  <c r="BU122" i="2"/>
  <c r="BT122" i="2"/>
  <c r="BS122" i="2"/>
  <c r="BR122" i="2"/>
  <c r="BQ122" i="2"/>
  <c r="BP122" i="2"/>
  <c r="BO122" i="2"/>
  <c r="BN122" i="2"/>
  <c r="BM122" i="2"/>
  <c r="BJ122" i="2"/>
  <c r="BI122" i="2"/>
  <c r="BH122" i="2"/>
  <c r="BG122" i="2"/>
  <c r="BF122" i="2"/>
  <c r="BE122" i="2"/>
  <c r="BD122" i="2"/>
  <c r="BA122" i="2"/>
  <c r="AZ122" i="2"/>
  <c r="AE122" i="2" s="1"/>
  <c r="AC122" i="2"/>
  <c r="BY122" i="2" s="1"/>
  <c r="AB122" i="2"/>
  <c r="P122" i="2"/>
  <c r="DH122" i="2" s="1"/>
  <c r="CY122" i="2" s="1"/>
  <c r="O122" i="2"/>
  <c r="BK122" i="2" s="1"/>
  <c r="N122" i="2"/>
  <c r="G122" i="2" s="1"/>
  <c r="BZ122" i="2" s="1"/>
  <c r="CX122" i="2" s="1"/>
  <c r="DT121" i="2"/>
  <c r="DT141" i="2" s="1"/>
  <c r="DS121" i="2"/>
  <c r="DR121" i="2"/>
  <c r="DQ121" i="2"/>
  <c r="DP121" i="2"/>
  <c r="DO121" i="2"/>
  <c r="DN121" i="2"/>
  <c r="DK121" i="2"/>
  <c r="DJ121" i="2"/>
  <c r="DI121" i="2"/>
  <c r="DF121" i="2"/>
  <c r="DE121" i="2"/>
  <c r="DD121" i="2"/>
  <c r="DC121" i="2"/>
  <c r="DB121" i="2"/>
  <c r="DA121" i="2"/>
  <c r="CZ121" i="2"/>
  <c r="CN121" i="2"/>
  <c r="CN141" i="2" s="1"/>
  <c r="CN148" i="2" s="1"/>
  <c r="CA121" i="2"/>
  <c r="BX121" i="2"/>
  <c r="BX141" i="2" s="1"/>
  <c r="BW121" i="2"/>
  <c r="BV121" i="2"/>
  <c r="BU121" i="2"/>
  <c r="BT121" i="2"/>
  <c r="BS121" i="2"/>
  <c r="BR121" i="2"/>
  <c r="BP121" i="2"/>
  <c r="BO121" i="2"/>
  <c r="BN121" i="2"/>
  <c r="BK121" i="2"/>
  <c r="BI121" i="2"/>
  <c r="BH121" i="2"/>
  <c r="BG121" i="2"/>
  <c r="BE121" i="2"/>
  <c r="BD121" i="2"/>
  <c r="BA121" i="2"/>
  <c r="AR121" i="2"/>
  <c r="AR141" i="2" s="1"/>
  <c r="AL121" i="2"/>
  <c r="BJ121" i="2" s="1"/>
  <c r="AC121" i="2"/>
  <c r="AC141" i="2" s="1"/>
  <c r="AB121" i="2"/>
  <c r="AB141" i="2" s="1"/>
  <c r="U121" i="2"/>
  <c r="Q121" i="2"/>
  <c r="BM121" i="2" s="1"/>
  <c r="P121" i="2"/>
  <c r="O121" i="2"/>
  <c r="DG121" i="2" s="1"/>
  <c r="DU120" i="2"/>
  <c r="DS120" i="2"/>
  <c r="DR120" i="2"/>
  <c r="DQ120" i="2"/>
  <c r="DP120" i="2"/>
  <c r="DP141" i="2" s="1"/>
  <c r="DO120" i="2"/>
  <c r="DO141" i="2" s="1"/>
  <c r="DN120" i="2"/>
  <c r="DN141" i="2" s="1"/>
  <c r="DM120" i="2"/>
  <c r="DL120" i="2"/>
  <c r="DK120" i="2"/>
  <c r="DJ120" i="2"/>
  <c r="DI120" i="2"/>
  <c r="DI141" i="2" s="1"/>
  <c r="DH120" i="2"/>
  <c r="DE120" i="2"/>
  <c r="DE141" i="2" s="1"/>
  <c r="DD120" i="2"/>
  <c r="DC120" i="2"/>
  <c r="DA120" i="2"/>
  <c r="DA141" i="2" s="1"/>
  <c r="CZ120" i="2"/>
  <c r="CH120" i="2"/>
  <c r="DF120" i="2" s="1"/>
  <c r="DF141" i="2" s="1"/>
  <c r="BY120" i="2"/>
  <c r="BW120" i="2"/>
  <c r="BV120" i="2"/>
  <c r="BU120" i="2"/>
  <c r="BU141" i="2" s="1"/>
  <c r="BT120" i="2"/>
  <c r="BS120" i="2"/>
  <c r="BS141" i="2" s="1"/>
  <c r="BR120" i="2"/>
  <c r="BR141" i="2" s="1"/>
  <c r="BQ120" i="2"/>
  <c r="BP120" i="2"/>
  <c r="BO120" i="2"/>
  <c r="BN120" i="2"/>
  <c r="BM120" i="2"/>
  <c r="BM141" i="2" s="1"/>
  <c r="BL120" i="2"/>
  <c r="BI120" i="2"/>
  <c r="BH120" i="2"/>
  <c r="BG120" i="2"/>
  <c r="BE120" i="2"/>
  <c r="BE141" i="2" s="1"/>
  <c r="BD120" i="2"/>
  <c r="BD141" i="2" s="1"/>
  <c r="AL120" i="2"/>
  <c r="AL141" i="2" s="1"/>
  <c r="Q120" i="2"/>
  <c r="P120" i="2"/>
  <c r="O120" i="2"/>
  <c r="G120" i="2" s="1"/>
  <c r="DU119" i="2"/>
  <c r="DS119" i="2"/>
  <c r="DR119" i="2"/>
  <c r="DQ119" i="2"/>
  <c r="DP119" i="2"/>
  <c r="DO119" i="2"/>
  <c r="DN119" i="2"/>
  <c r="DM119" i="2"/>
  <c r="DL119" i="2"/>
  <c r="DK119" i="2"/>
  <c r="DK137" i="2" s="1"/>
  <c r="DJ119" i="2"/>
  <c r="DI119" i="2"/>
  <c r="DH119" i="2"/>
  <c r="DG119" i="2"/>
  <c r="DF119" i="2"/>
  <c r="DE119" i="2"/>
  <c r="DD119" i="2"/>
  <c r="DC119" i="2"/>
  <c r="DA119" i="2"/>
  <c r="CZ119" i="2"/>
  <c r="CA119" i="2"/>
  <c r="BY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I119" i="2"/>
  <c r="BH119" i="2"/>
  <c r="BG119" i="2"/>
  <c r="BG137" i="2" s="1"/>
  <c r="BE119" i="2"/>
  <c r="BD119" i="2"/>
  <c r="AE119" i="2"/>
  <c r="G119" i="2"/>
  <c r="DT118" i="2"/>
  <c r="CW118" i="2"/>
  <c r="CU118" i="2"/>
  <c r="CS118" i="2"/>
  <c r="CR118" i="2"/>
  <c r="CQ118" i="2"/>
  <c r="CP118" i="2"/>
  <c r="CO118" i="2"/>
  <c r="CN118" i="2"/>
  <c r="CM118" i="2"/>
  <c r="CL118" i="2"/>
  <c r="CK118" i="2"/>
  <c r="CJ118" i="2"/>
  <c r="CI118" i="2"/>
  <c r="CH118" i="2"/>
  <c r="CG118" i="2"/>
  <c r="CE118" i="2"/>
  <c r="CD118" i="2"/>
  <c r="CB118" i="2"/>
  <c r="BX118" i="2"/>
  <c r="AY118" i="2"/>
  <c r="AW118" i="2"/>
  <c r="AV118" i="2"/>
  <c r="AU118" i="2"/>
  <c r="AT118" i="2"/>
  <c r="AS118" i="2"/>
  <c r="AR118" i="2"/>
  <c r="AQ118" i="2"/>
  <c r="AP118" i="2"/>
  <c r="AO118" i="2"/>
  <c r="AN118" i="2"/>
  <c r="AM118" i="2"/>
  <c r="AL118" i="2"/>
  <c r="AK118" i="2"/>
  <c r="AJ118" i="2"/>
  <c r="AI118" i="2"/>
  <c r="AH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H118" i="2"/>
  <c r="DU117" i="2"/>
  <c r="DS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DE117" i="2"/>
  <c r="DD117" i="2"/>
  <c r="DC117" i="2"/>
  <c r="DA117" i="2"/>
  <c r="CZ117" i="2"/>
  <c r="CT117" i="2"/>
  <c r="CA117" i="2" s="1"/>
  <c r="BY117" i="2"/>
  <c r="BW117" i="2"/>
  <c r="BV117" i="2"/>
  <c r="BC117" i="2" s="1"/>
  <c r="BU117" i="2"/>
  <c r="BT117" i="2"/>
  <c r="BS117" i="2"/>
  <c r="BS118" i="2" s="1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AX117" i="2"/>
  <c r="AE117" i="2"/>
  <c r="G117" i="2"/>
  <c r="AD117" i="2" s="1"/>
  <c r="BB117" i="2" s="1"/>
  <c r="DU116" i="2"/>
  <c r="DS116" i="2"/>
  <c r="DQ116" i="2"/>
  <c r="DP116" i="2"/>
  <c r="DO116" i="2"/>
  <c r="DN116" i="2"/>
  <c r="DM116" i="2"/>
  <c r="DL116" i="2"/>
  <c r="DK116" i="2"/>
  <c r="DJ116" i="2"/>
  <c r="DI116" i="2"/>
  <c r="DH116" i="2"/>
  <c r="DG116" i="2"/>
  <c r="DF116" i="2"/>
  <c r="DE116" i="2"/>
  <c r="DD116" i="2"/>
  <c r="DC116" i="2"/>
  <c r="DA116" i="2"/>
  <c r="CZ116" i="2"/>
  <c r="CT116" i="2"/>
  <c r="DR116" i="2" s="1"/>
  <c r="CA116" i="2"/>
  <c r="BZ116" i="2" s="1"/>
  <c r="CX116" i="2" s="1"/>
  <c r="BY116" i="2"/>
  <c r="BW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BD116" i="2"/>
  <c r="AX116" i="2"/>
  <c r="G116" i="2"/>
  <c r="DU115" i="2"/>
  <c r="DS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Y115" i="2" s="1"/>
  <c r="DE115" i="2"/>
  <c r="DD115" i="2"/>
  <c r="DC115" i="2"/>
  <c r="DA115" i="2"/>
  <c r="CZ115" i="2"/>
  <c r="CT115" i="2"/>
  <c r="DR115" i="2" s="1"/>
  <c r="CA115" i="2"/>
  <c r="BZ115" i="2" s="1"/>
  <c r="CX115" i="2" s="1"/>
  <c r="BY115" i="2"/>
  <c r="BW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BD115" i="2"/>
  <c r="AX115" i="2"/>
  <c r="G115" i="2"/>
  <c r="DU114" i="2"/>
  <c r="DS114" i="2"/>
  <c r="DR114" i="2"/>
  <c r="DQ114" i="2"/>
  <c r="DP114" i="2"/>
  <c r="DO114" i="2"/>
  <c r="DN114" i="2"/>
  <c r="DM114" i="2"/>
  <c r="DL114" i="2"/>
  <c r="DK114" i="2"/>
  <c r="DJ114" i="2"/>
  <c r="DI114" i="2"/>
  <c r="DH114" i="2"/>
  <c r="DG114" i="2"/>
  <c r="DF114" i="2"/>
  <c r="DE114" i="2"/>
  <c r="DD114" i="2"/>
  <c r="DC114" i="2"/>
  <c r="DB114" i="2"/>
  <c r="DA114" i="2"/>
  <c r="CZ114" i="2"/>
  <c r="CT114" i="2"/>
  <c r="CA114" i="2"/>
  <c r="BZ114" i="2" s="1"/>
  <c r="CX114" i="2" s="1"/>
  <c r="BY114" i="2"/>
  <c r="BW114" i="2"/>
  <c r="BU114" i="2"/>
  <c r="BT114" i="2"/>
  <c r="BS114" i="2"/>
  <c r="BR114" i="2"/>
  <c r="BQ114" i="2"/>
  <c r="BP114" i="2"/>
  <c r="BP118" i="2" s="1"/>
  <c r="BO114" i="2"/>
  <c r="BN114" i="2"/>
  <c r="BM114" i="2"/>
  <c r="BL114" i="2"/>
  <c r="BK114" i="2"/>
  <c r="BJ114" i="2"/>
  <c r="BI114" i="2"/>
  <c r="BH114" i="2"/>
  <c r="BG114" i="2"/>
  <c r="BF114" i="2"/>
  <c r="BE114" i="2"/>
  <c r="AX114" i="2"/>
  <c r="BV114" i="2" s="1"/>
  <c r="AF114" i="2"/>
  <c r="G114" i="2"/>
  <c r="DU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CY113" i="2" s="1"/>
  <c r="DE113" i="2"/>
  <c r="DD113" i="2"/>
  <c r="DC113" i="2"/>
  <c r="DA113" i="2"/>
  <c r="CZ113" i="2"/>
  <c r="CA113" i="2"/>
  <c r="BZ113" i="2" s="1"/>
  <c r="CX113" i="2" s="1"/>
  <c r="BY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AE113" i="2"/>
  <c r="AD113" i="2" s="1"/>
  <c r="BB113" i="2" s="1"/>
  <c r="G113" i="2"/>
  <c r="DU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E112" i="2"/>
  <c r="DD112" i="2"/>
  <c r="DC112" i="2"/>
  <c r="DA112" i="2"/>
  <c r="CZ112" i="2"/>
  <c r="CA112" i="2"/>
  <c r="BY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E112" i="2"/>
  <c r="BD112" i="2"/>
  <c r="AE112" i="2"/>
  <c r="AD112" i="2"/>
  <c r="BB112" i="2" s="1"/>
  <c r="G112" i="2"/>
  <c r="BZ112" i="2" s="1"/>
  <c r="CX112" i="2" s="1"/>
  <c r="DU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E111" i="2"/>
  <c r="DD111" i="2"/>
  <c r="DC111" i="2"/>
  <c r="DA111" i="2"/>
  <c r="CZ111" i="2"/>
  <c r="CA111" i="2"/>
  <c r="BZ111" i="2" s="1"/>
  <c r="CX111" i="2" s="1"/>
  <c r="BY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C111" i="2" s="1"/>
  <c r="BD111" i="2"/>
  <c r="BB111" i="2"/>
  <c r="AE111" i="2"/>
  <c r="AD111" i="2" s="1"/>
  <c r="G111" i="2"/>
  <c r="DU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DE110" i="2"/>
  <c r="DD110" i="2"/>
  <c r="DC110" i="2"/>
  <c r="DA110" i="2"/>
  <c r="CZ110" i="2"/>
  <c r="CY110" i="2"/>
  <c r="CX110" i="2"/>
  <c r="CA110" i="2"/>
  <c r="BZ110" i="2" s="1"/>
  <c r="BY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BC110" i="2" s="1"/>
  <c r="BB110" i="2"/>
  <c r="AE110" i="2"/>
  <c r="AD110" i="2" s="1"/>
  <c r="G110" i="2"/>
  <c r="DS109" i="2"/>
  <c r="DR109" i="2"/>
  <c r="DQ109" i="2"/>
  <c r="DP109" i="2"/>
  <c r="DO109" i="2"/>
  <c r="DN109" i="2"/>
  <c r="DM109" i="2"/>
  <c r="DL109" i="2"/>
  <c r="DK109" i="2"/>
  <c r="DJ109" i="2"/>
  <c r="DI109" i="2"/>
  <c r="DI118" i="2" s="1"/>
  <c r="DH109" i="2"/>
  <c r="DG109" i="2"/>
  <c r="DF109" i="2"/>
  <c r="DE109" i="2"/>
  <c r="DD109" i="2"/>
  <c r="DC109" i="2"/>
  <c r="DB109" i="2"/>
  <c r="DA109" i="2"/>
  <c r="CZ109" i="2"/>
  <c r="CY109" i="2" s="1"/>
  <c r="CW109" i="2"/>
  <c r="CW143" i="2" s="1"/>
  <c r="BY109" i="2"/>
  <c r="BW109" i="2"/>
  <c r="BV109" i="2"/>
  <c r="BU109" i="2"/>
  <c r="BT109" i="2"/>
  <c r="BT118" i="2" s="1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/>
  <c r="BF109" i="2"/>
  <c r="BE109" i="2"/>
  <c r="BD109" i="2"/>
  <c r="BA109" i="2"/>
  <c r="AE109" i="2"/>
  <c r="AD109" i="2" s="1"/>
  <c r="BB109" i="2" s="1"/>
  <c r="AC109" i="2"/>
  <c r="DU109" i="2" s="1"/>
  <c r="G109" i="2"/>
  <c r="DU108" i="2"/>
  <c r="DS108" i="2"/>
  <c r="DR108" i="2"/>
  <c r="DQ108" i="2"/>
  <c r="DP108" i="2"/>
  <c r="DP118" i="2" s="1"/>
  <c r="DO108" i="2"/>
  <c r="DN108" i="2"/>
  <c r="DM108" i="2"/>
  <c r="DL108" i="2"/>
  <c r="DK108" i="2"/>
  <c r="DJ108" i="2"/>
  <c r="DI108" i="2"/>
  <c r="DH108" i="2"/>
  <c r="DH118" i="2" s="1"/>
  <c r="DG108" i="2"/>
  <c r="DF108" i="2"/>
  <c r="DE108" i="2"/>
  <c r="DC108" i="2"/>
  <c r="DA108" i="2"/>
  <c r="CZ108" i="2"/>
  <c r="CF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G108" i="2"/>
  <c r="BF108" i="2"/>
  <c r="BE108" i="2"/>
  <c r="BD108" i="2"/>
  <c r="BA108" i="2"/>
  <c r="BY108" i="2" s="1"/>
  <c r="AJ108" i="2"/>
  <c r="AJ143" i="2" s="1"/>
  <c r="G108" i="2"/>
  <c r="DU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DE107" i="2"/>
  <c r="DD107" i="2"/>
  <c r="DC107" i="2"/>
  <c r="DB107" i="2"/>
  <c r="CZ107" i="2"/>
  <c r="CC107" i="2"/>
  <c r="CA107" i="2"/>
  <c r="BZ107" i="2" s="1"/>
  <c r="CX107" i="2" s="1"/>
  <c r="BW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D107" i="2"/>
  <c r="BA107" i="2"/>
  <c r="AX107" i="2"/>
  <c r="BV107" i="2" s="1"/>
  <c r="AG107" i="2"/>
  <c r="AC107" i="2"/>
  <c r="I107" i="2"/>
  <c r="G107" i="2"/>
  <c r="DU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DE106" i="2"/>
  <c r="DD106" i="2"/>
  <c r="DC106" i="2"/>
  <c r="DA106" i="2"/>
  <c r="CZ106" i="2"/>
  <c r="CX106" i="2"/>
  <c r="BV106" i="2"/>
  <c r="BC106" i="2"/>
  <c r="AE106" i="2"/>
  <c r="AD106" i="2" s="1"/>
  <c r="BB106" i="2" s="1"/>
  <c r="G106" i="2"/>
  <c r="DU105" i="2"/>
  <c r="DS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DE105" i="2"/>
  <c r="DD105" i="2"/>
  <c r="DC105" i="2"/>
  <c r="DA105" i="2"/>
  <c r="CZ105" i="2"/>
  <c r="CT105" i="2"/>
  <c r="CA105" i="2" s="1"/>
  <c r="BY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AX105" i="2"/>
  <c r="AE105" i="2"/>
  <c r="AD105" i="2"/>
  <c r="BB105" i="2" s="1"/>
  <c r="G105" i="2"/>
  <c r="DU104" i="2"/>
  <c r="DS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DE104" i="2"/>
  <c r="DD104" i="2"/>
  <c r="DC104" i="2"/>
  <c r="DA104" i="2"/>
  <c r="CZ104" i="2"/>
  <c r="CT104" i="2"/>
  <c r="BY104" i="2"/>
  <c r="BW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AX104" i="2"/>
  <c r="BV104" i="2" s="1"/>
  <c r="AE104" i="2"/>
  <c r="AD104" i="2" s="1"/>
  <c r="BB104" i="2" s="1"/>
  <c r="G104" i="2"/>
  <c r="DU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F103" i="2"/>
  <c r="DE103" i="2"/>
  <c r="DD103" i="2"/>
  <c r="DC103" i="2"/>
  <c r="DA103" i="2"/>
  <c r="CZ103" i="2"/>
  <c r="CA103" i="2"/>
  <c r="BY103" i="2"/>
  <c r="BW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AX103" i="2"/>
  <c r="G103" i="2"/>
  <c r="DT102" i="2"/>
  <c r="CU102" i="2"/>
  <c r="CT102" i="2"/>
  <c r="CS102" i="2"/>
  <c r="CR102" i="2"/>
  <c r="CO102" i="2"/>
  <c r="CN102" i="2"/>
  <c r="CM102" i="2"/>
  <c r="CL102" i="2"/>
  <c r="CK102" i="2"/>
  <c r="CJ102" i="2"/>
  <c r="CI102" i="2"/>
  <c r="CH102" i="2"/>
  <c r="CG102" i="2"/>
  <c r="CF102" i="2"/>
  <c r="CE102" i="2"/>
  <c r="CD102" i="2"/>
  <c r="CB102" i="2"/>
  <c r="BX102" i="2"/>
  <c r="AY102" i="2"/>
  <c r="AX102" i="2"/>
  <c r="AW102" i="2"/>
  <c r="AV102" i="2"/>
  <c r="AS102" i="2"/>
  <c r="AR102" i="2"/>
  <c r="AQ102" i="2"/>
  <c r="AP102" i="2"/>
  <c r="AO102" i="2"/>
  <c r="AN102" i="2"/>
  <c r="AM102" i="2"/>
  <c r="AL102" i="2"/>
  <c r="AK102" i="2"/>
  <c r="AJ102" i="2"/>
  <c r="AI102" i="2"/>
  <c r="AH102" i="2"/>
  <c r="AF102" i="2"/>
  <c r="AB102" i="2"/>
  <c r="AA102" i="2"/>
  <c r="Z102" i="2"/>
  <c r="Y102" i="2"/>
  <c r="X102" i="2"/>
  <c r="W102" i="2"/>
  <c r="U102" i="2"/>
  <c r="T102" i="2"/>
  <c r="S102" i="2"/>
  <c r="R102" i="2"/>
  <c r="Q102" i="2"/>
  <c r="P102" i="2"/>
  <c r="O102" i="2"/>
  <c r="N102" i="2"/>
  <c r="M102" i="2"/>
  <c r="L102" i="2"/>
  <c r="K102" i="2"/>
  <c r="J102" i="2"/>
  <c r="I102" i="2"/>
  <c r="H102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DE101" i="2"/>
  <c r="DD101" i="2"/>
  <c r="DC101" i="2"/>
  <c r="DA101" i="2"/>
  <c r="CZ101" i="2"/>
  <c r="CW101" i="2"/>
  <c r="CA101" i="2" s="1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A101" i="2"/>
  <c r="AE101" i="2"/>
  <c r="AC101" i="2"/>
  <c r="DU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DE100" i="2"/>
  <c r="DD100" i="2"/>
  <c r="DC100" i="2"/>
  <c r="CZ100" i="2"/>
  <c r="CC100" i="2"/>
  <c r="DA100" i="2" s="1"/>
  <c r="CY100" i="2" s="1"/>
  <c r="CA100" i="2"/>
  <c r="BZ100" i="2" s="1"/>
  <c r="CX100" i="2" s="1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G100" i="2"/>
  <c r="BF100" i="2"/>
  <c r="BD100" i="2"/>
  <c r="BA100" i="2"/>
  <c r="BY100" i="2" s="1"/>
  <c r="AG100" i="2"/>
  <c r="BE100" i="2" s="1"/>
  <c r="G100" i="2"/>
  <c r="DU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Y99" i="2" s="1"/>
  <c r="DE99" i="2"/>
  <c r="DD99" i="2"/>
  <c r="DC99" i="2"/>
  <c r="DA99" i="2"/>
  <c r="CZ99" i="2"/>
  <c r="CA99" i="2"/>
  <c r="BZ99" i="2" s="1"/>
  <c r="CX99" i="2" s="1"/>
  <c r="BS99" i="2"/>
  <c r="BC99" i="2"/>
  <c r="AE99" i="2"/>
  <c r="G99" i="2"/>
  <c r="AD99" i="2" s="1"/>
  <c r="BB99" i="2" s="1"/>
  <c r="DU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F98" i="2"/>
  <c r="DE98" i="2"/>
  <c r="DD98" i="2"/>
  <c r="DC98" i="2"/>
  <c r="DA98" i="2"/>
  <c r="CZ98" i="2"/>
  <c r="CA98" i="2"/>
  <c r="BZ98" i="2"/>
  <c r="CX98" i="2" s="1"/>
  <c r="BY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BC98" i="2" s="1"/>
  <c r="BG98" i="2"/>
  <c r="BF98" i="2"/>
  <c r="BE98" i="2"/>
  <c r="BD98" i="2"/>
  <c r="AE98" i="2"/>
  <c r="AD98" i="2"/>
  <c r="BB98" i="2" s="1"/>
  <c r="G98" i="2"/>
  <c r="DU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F97" i="2"/>
  <c r="DE97" i="2"/>
  <c r="DD97" i="2"/>
  <c r="DC97" i="2"/>
  <c r="CZ97" i="2"/>
  <c r="CC97" i="2"/>
  <c r="BY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BG97" i="2"/>
  <c r="BF97" i="2"/>
  <c r="BD97" i="2"/>
  <c r="AG97" i="2"/>
  <c r="BE97" i="2" s="1"/>
  <c r="AE97" i="2"/>
  <c r="AD97" i="2" s="1"/>
  <c r="BB97" i="2" s="1"/>
  <c r="G97" i="2"/>
  <c r="DU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DE96" i="2"/>
  <c r="DD96" i="2"/>
  <c r="DC96" i="2"/>
  <c r="DA96" i="2"/>
  <c r="CZ96" i="2"/>
  <c r="CA96" i="2"/>
  <c r="BZ96" i="2"/>
  <c r="CX96" i="2" s="1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E96" i="2"/>
  <c r="BC96" i="2" s="1"/>
  <c r="BD96" i="2"/>
  <c r="AE96" i="2"/>
  <c r="AD96" i="2"/>
  <c r="BB96" i="2" s="1"/>
  <c r="G96" i="2"/>
  <c r="DU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DE95" i="2"/>
  <c r="DD95" i="2"/>
  <c r="DC95" i="2"/>
  <c r="CZ95" i="2"/>
  <c r="CY95" i="2" s="1"/>
  <c r="CC95" i="2"/>
  <c r="DA95" i="2" s="1"/>
  <c r="BY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D95" i="2"/>
  <c r="AG95" i="2"/>
  <c r="BE95" i="2" s="1"/>
  <c r="AE95" i="2"/>
  <c r="AD95" i="2" s="1"/>
  <c r="BB95" i="2" s="1"/>
  <c r="G95" i="2"/>
  <c r="DU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DE94" i="2"/>
  <c r="DD94" i="2"/>
  <c r="DC94" i="2"/>
  <c r="CZ94" i="2"/>
  <c r="CC94" i="2"/>
  <c r="DA94" i="2" s="1"/>
  <c r="CA94" i="2"/>
  <c r="BZ94" i="2"/>
  <c r="CX94" i="2" s="1"/>
  <c r="BY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D94" i="2"/>
  <c r="AG94" i="2"/>
  <c r="BE94" i="2" s="1"/>
  <c r="AE94" i="2"/>
  <c r="AD94" i="2" s="1"/>
  <c r="BB94" i="2" s="1"/>
  <c r="G94" i="2"/>
  <c r="DU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DE93" i="2"/>
  <c r="DD93" i="2"/>
  <c r="CY93" i="2" s="1"/>
  <c r="DC93" i="2"/>
  <c r="DA93" i="2"/>
  <c r="CZ93" i="2"/>
  <c r="CA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AE93" i="2"/>
  <c r="G93" i="2"/>
  <c r="BZ93" i="2" s="1"/>
  <c r="CX93" i="2" s="1"/>
  <c r="DU92" i="2"/>
  <c r="DS92" i="2"/>
  <c r="DR92" i="2"/>
  <c r="DQ92" i="2"/>
  <c r="DP92" i="2"/>
  <c r="DO92" i="2"/>
  <c r="DN92" i="2"/>
  <c r="DM92" i="2"/>
  <c r="DL92" i="2"/>
  <c r="DK92" i="2"/>
  <c r="DJ92" i="2"/>
  <c r="DI92" i="2"/>
  <c r="DI102" i="2" s="1"/>
  <c r="DH92" i="2"/>
  <c r="DG92" i="2"/>
  <c r="DF92" i="2"/>
  <c r="DE92" i="2"/>
  <c r="DD92" i="2"/>
  <c r="DC92" i="2"/>
  <c r="DA92" i="2"/>
  <c r="CZ92" i="2"/>
  <c r="CY92" i="2" s="1"/>
  <c r="CA92" i="2"/>
  <c r="BY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C92" i="2" s="1"/>
  <c r="BD92" i="2"/>
  <c r="AE92" i="2"/>
  <c r="G92" i="2"/>
  <c r="DU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DE91" i="2"/>
  <c r="DD91" i="2"/>
  <c r="DC91" i="2"/>
  <c r="DA91" i="2"/>
  <c r="CZ91" i="2"/>
  <c r="CQ91" i="2"/>
  <c r="CA91" i="2"/>
  <c r="BY91" i="2"/>
  <c r="BW91" i="2"/>
  <c r="BV91" i="2"/>
  <c r="BU91" i="2"/>
  <c r="BT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AU91" i="2"/>
  <c r="BS91" i="2" s="1"/>
  <c r="AE91" i="2"/>
  <c r="G91" i="2"/>
  <c r="AD91" i="2" s="1"/>
  <c r="BB91" i="2" s="1"/>
  <c r="DU90" i="2"/>
  <c r="DS90" i="2"/>
  <c r="DR90" i="2"/>
  <c r="DQ90" i="2"/>
  <c r="DP90" i="2"/>
  <c r="DN90" i="2"/>
  <c r="DM90" i="2"/>
  <c r="DL90" i="2"/>
  <c r="DK90" i="2"/>
  <c r="DJ90" i="2"/>
  <c r="DI90" i="2"/>
  <c r="DH90" i="2"/>
  <c r="DG90" i="2"/>
  <c r="DF90" i="2"/>
  <c r="DE90" i="2"/>
  <c r="DD90" i="2"/>
  <c r="DC90" i="2"/>
  <c r="CZ90" i="2"/>
  <c r="CW90" i="2"/>
  <c r="CQ90" i="2"/>
  <c r="DO90" i="2" s="1"/>
  <c r="CC90" i="2"/>
  <c r="DA90" i="2" s="1"/>
  <c r="CA90" i="2"/>
  <c r="BW90" i="2"/>
  <c r="BV90" i="2"/>
  <c r="BU90" i="2"/>
  <c r="BT90" i="2"/>
  <c r="BR90" i="2"/>
  <c r="BQ90" i="2"/>
  <c r="BP90" i="2"/>
  <c r="BO90" i="2"/>
  <c r="BN90" i="2"/>
  <c r="BM90" i="2"/>
  <c r="BL90" i="2"/>
  <c r="BK90" i="2"/>
  <c r="BJ90" i="2"/>
  <c r="BI90" i="2"/>
  <c r="BH90" i="2"/>
  <c r="BG90" i="2"/>
  <c r="BF90" i="2"/>
  <c r="BD90" i="2"/>
  <c r="BA90" i="2"/>
  <c r="AU90" i="2"/>
  <c r="BS90" i="2" s="1"/>
  <c r="AG90" i="2"/>
  <c r="AC90" i="2"/>
  <c r="BY90" i="2" s="1"/>
  <c r="G90" i="2"/>
  <c r="DU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DE89" i="2"/>
  <c r="DD89" i="2"/>
  <c r="DC89" i="2"/>
  <c r="DA89" i="2"/>
  <c r="CZ89" i="2"/>
  <c r="CA89" i="2"/>
  <c r="BZ89" i="2"/>
  <c r="CX89" i="2" s="1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AE89" i="2"/>
  <c r="AD89" i="2"/>
  <c r="BB89" i="2" s="1"/>
  <c r="G89" i="2"/>
  <c r="DU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DE88" i="2"/>
  <c r="DD88" i="2"/>
  <c r="DC88" i="2"/>
  <c r="DA88" i="2"/>
  <c r="CZ88" i="2"/>
  <c r="CA88" i="2"/>
  <c r="BZ88" i="2" s="1"/>
  <c r="CX88" i="2" s="1"/>
  <c r="BY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AE88" i="2"/>
  <c r="AD88" i="2"/>
  <c r="BB88" i="2" s="1"/>
  <c r="G88" i="2"/>
  <c r="DU87" i="2"/>
  <c r="DS87" i="2"/>
  <c r="DR87" i="2"/>
  <c r="DQ87" i="2"/>
  <c r="DP87" i="2"/>
  <c r="DN87" i="2"/>
  <c r="DM87" i="2"/>
  <c r="DL87" i="2"/>
  <c r="DK87" i="2"/>
  <c r="DJ87" i="2"/>
  <c r="DI87" i="2"/>
  <c r="DH87" i="2"/>
  <c r="DG87" i="2"/>
  <c r="DF87" i="2"/>
  <c r="DE87" i="2"/>
  <c r="DD87" i="2"/>
  <c r="DC87" i="2"/>
  <c r="DA87" i="2"/>
  <c r="CZ87" i="2"/>
  <c r="CY87" i="2" s="1"/>
  <c r="CQ87" i="2"/>
  <c r="DO87" i="2" s="1"/>
  <c r="BY87" i="2"/>
  <c r="BW87" i="2"/>
  <c r="BV87" i="2"/>
  <c r="BU87" i="2"/>
  <c r="BT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AU87" i="2"/>
  <c r="AE87" i="2" s="1"/>
  <c r="G87" i="2"/>
  <c r="AD87" i="2" s="1"/>
  <c r="BB87" i="2" s="1"/>
  <c r="DS86" i="2"/>
  <c r="DR86" i="2"/>
  <c r="DQ86" i="2"/>
  <c r="DP86" i="2"/>
  <c r="DO86" i="2"/>
  <c r="DM86" i="2"/>
  <c r="DL86" i="2"/>
  <c r="DK86" i="2"/>
  <c r="DJ86" i="2"/>
  <c r="DI86" i="2"/>
  <c r="DH86" i="2"/>
  <c r="DG86" i="2"/>
  <c r="DF86" i="2"/>
  <c r="DE86" i="2"/>
  <c r="DD86" i="2"/>
  <c r="DC86" i="2"/>
  <c r="DA86" i="2"/>
  <c r="CZ86" i="2"/>
  <c r="CP86" i="2"/>
  <c r="CA86" i="2" s="1"/>
  <c r="BW86" i="2"/>
  <c r="BV86" i="2"/>
  <c r="BU86" i="2"/>
  <c r="BT86" i="2"/>
  <c r="BS86" i="2"/>
  <c r="BQ86" i="2"/>
  <c r="BP86" i="2"/>
  <c r="BO86" i="2"/>
  <c r="BN86" i="2"/>
  <c r="BM86" i="2"/>
  <c r="BL86" i="2"/>
  <c r="BK86" i="2"/>
  <c r="BJ86" i="2"/>
  <c r="BI86" i="2"/>
  <c r="BH86" i="2"/>
  <c r="BG86" i="2"/>
  <c r="BF86" i="2"/>
  <c r="BE86" i="2"/>
  <c r="BD86" i="2"/>
  <c r="AT86" i="2"/>
  <c r="AT102" i="2" s="1"/>
  <c r="AC86" i="2"/>
  <c r="DU86" i="2" s="1"/>
  <c r="V86" i="2"/>
  <c r="DU85" i="2"/>
  <c r="DS85" i="2"/>
  <c r="DR85" i="2"/>
  <c r="DQ85" i="2"/>
  <c r="DP85" i="2"/>
  <c r="DO85" i="2"/>
  <c r="DN85" i="2"/>
  <c r="DM85" i="2"/>
  <c r="DL85" i="2"/>
  <c r="DK85" i="2"/>
  <c r="DK102" i="2" s="1"/>
  <c r="DJ85" i="2"/>
  <c r="DJ102" i="2" s="1"/>
  <c r="DI85" i="2"/>
  <c r="DH85" i="2"/>
  <c r="DG85" i="2"/>
  <c r="DF85" i="2"/>
  <c r="DE85" i="2"/>
  <c r="DD85" i="2"/>
  <c r="DC85" i="2"/>
  <c r="DA85" i="2"/>
  <c r="CZ85" i="2"/>
  <c r="CA85" i="2"/>
  <c r="BY85" i="2"/>
  <c r="BW85" i="2"/>
  <c r="BV85" i="2"/>
  <c r="BV102" i="2" s="1"/>
  <c r="BU85" i="2"/>
  <c r="BU102" i="2" s="1"/>
  <c r="BT85" i="2"/>
  <c r="BT102" i="2" s="1"/>
  <c r="BS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F102" i="2" s="1"/>
  <c r="BE85" i="2"/>
  <c r="BD85" i="2"/>
  <c r="BC85" i="2" s="1"/>
  <c r="AE85" i="2"/>
  <c r="AD85" i="2"/>
  <c r="BB85" i="2" s="1"/>
  <c r="G85" i="2"/>
  <c r="DU84" i="2"/>
  <c r="DS84" i="2"/>
  <c r="DR84" i="2"/>
  <c r="DQ84" i="2"/>
  <c r="DP84" i="2"/>
  <c r="DN84" i="2"/>
  <c r="DM84" i="2"/>
  <c r="DL84" i="2"/>
  <c r="DK84" i="2"/>
  <c r="DJ84" i="2"/>
  <c r="DI84" i="2"/>
  <c r="DH84" i="2"/>
  <c r="DG84" i="2"/>
  <c r="DF84" i="2"/>
  <c r="DE84" i="2"/>
  <c r="DD84" i="2"/>
  <c r="DC84" i="2"/>
  <c r="DA84" i="2"/>
  <c r="CZ84" i="2"/>
  <c r="CQ84" i="2"/>
  <c r="DO84" i="2" s="1"/>
  <c r="BY84" i="2"/>
  <c r="BW84" i="2"/>
  <c r="BV84" i="2"/>
  <c r="BU84" i="2"/>
  <c r="BT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AU84" i="2"/>
  <c r="AE84" i="2"/>
  <c r="G84" i="2"/>
  <c r="DU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DE83" i="2"/>
  <c r="DD83" i="2"/>
  <c r="CY83" i="2" s="1"/>
  <c r="DC83" i="2"/>
  <c r="DA83" i="2"/>
  <c r="CZ83" i="2"/>
  <c r="CA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C83" i="2" s="1"/>
  <c r="BG83" i="2"/>
  <c r="BF83" i="2"/>
  <c r="BE83" i="2"/>
  <c r="BD83" i="2"/>
  <c r="BB83" i="2"/>
  <c r="G83" i="2"/>
  <c r="BZ83" i="2" s="1"/>
  <c r="CX83" i="2" s="1"/>
  <c r="DU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DE82" i="2"/>
  <c r="DD82" i="2"/>
  <c r="CY82" i="2" s="1"/>
  <c r="DC82" i="2"/>
  <c r="DA82" i="2"/>
  <c r="CZ82" i="2"/>
  <c r="CA82" i="2"/>
  <c r="BY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C82" i="2" s="1"/>
  <c r="BG82" i="2"/>
  <c r="BF82" i="2"/>
  <c r="BE82" i="2"/>
  <c r="BD82" i="2"/>
  <c r="BB82" i="2"/>
  <c r="G82" i="2"/>
  <c r="BZ82" i="2" s="1"/>
  <c r="CX82" i="2" s="1"/>
  <c r="DU81" i="2"/>
  <c r="DS81" i="2"/>
  <c r="DR81" i="2"/>
  <c r="DQ81" i="2"/>
  <c r="DP81" i="2"/>
  <c r="DO81" i="2"/>
  <c r="DN81" i="2"/>
  <c r="DM81" i="2"/>
  <c r="DL81" i="2"/>
  <c r="DL102" i="2" s="1"/>
  <c r="DK81" i="2"/>
  <c r="DJ81" i="2"/>
  <c r="DI81" i="2"/>
  <c r="DH81" i="2"/>
  <c r="DG81" i="2"/>
  <c r="DF81" i="2"/>
  <c r="DE81" i="2"/>
  <c r="DD81" i="2"/>
  <c r="CY81" i="2" s="1"/>
  <c r="DC81" i="2"/>
  <c r="DA81" i="2"/>
  <c r="CZ81" i="2"/>
  <c r="CW81" i="2"/>
  <c r="CA81" i="2"/>
  <c r="BZ81" i="2"/>
  <c r="CX81" i="2" s="1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A81" i="2"/>
  <c r="AE81" i="2" s="1"/>
  <c r="AD81" i="2" s="1"/>
  <c r="BB81" i="2" s="1"/>
  <c r="AC81" i="2"/>
  <c r="G81" i="2"/>
  <c r="DU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DE80" i="2"/>
  <c r="DD80" i="2"/>
  <c r="DC80" i="2"/>
  <c r="CZ80" i="2"/>
  <c r="CC80" i="2"/>
  <c r="CA80" i="2" s="1"/>
  <c r="BZ80" i="2" s="1"/>
  <c r="CX80" i="2" s="1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D80" i="2"/>
  <c r="AG80" i="2"/>
  <c r="BE80" i="2" s="1"/>
  <c r="BC80" i="2" s="1"/>
  <c r="AE80" i="2"/>
  <c r="AD80" i="2" s="1"/>
  <c r="BB80" i="2" s="1"/>
  <c r="G80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DE79" i="2"/>
  <c r="DD79" i="2"/>
  <c r="DC79" i="2"/>
  <c r="CZ79" i="2"/>
  <c r="CW79" i="2"/>
  <c r="CC79" i="2"/>
  <c r="DA79" i="2" s="1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D79" i="2"/>
  <c r="BA79" i="2"/>
  <c r="AG79" i="2"/>
  <c r="AC79" i="2"/>
  <c r="G79" i="2" s="1"/>
  <c r="DT78" i="2"/>
  <c r="DP78" i="2"/>
  <c r="CU78" i="2"/>
  <c r="CT78" i="2"/>
  <c r="CR78" i="2"/>
  <c r="CR139" i="2" s="1"/>
  <c r="CR149" i="2" s="1"/>
  <c r="CQ78" i="2"/>
  <c r="CO78" i="2"/>
  <c r="CN78" i="2"/>
  <c r="CM78" i="2"/>
  <c r="CL78" i="2"/>
  <c r="CK78" i="2"/>
  <c r="CJ78" i="2"/>
  <c r="CI78" i="2"/>
  <c r="CG78" i="2"/>
  <c r="CF78" i="2"/>
  <c r="CE78" i="2"/>
  <c r="CD78" i="2"/>
  <c r="CC78" i="2"/>
  <c r="CB78" i="2"/>
  <c r="BX78" i="2"/>
  <c r="BA78" i="2"/>
  <c r="AX78" i="2"/>
  <c r="AV78" i="2"/>
  <c r="AT78" i="2"/>
  <c r="AS78" i="2"/>
  <c r="AS139" i="2" s="1"/>
  <c r="AR78" i="2"/>
  <c r="AQ78" i="2"/>
  <c r="AP78" i="2"/>
  <c r="AO78" i="2"/>
  <c r="AN78" i="2"/>
  <c r="AM78" i="2"/>
  <c r="AK78" i="2"/>
  <c r="AJ78" i="2"/>
  <c r="AI78" i="2"/>
  <c r="AH78" i="2"/>
  <c r="AG78" i="2"/>
  <c r="AF78" i="2"/>
  <c r="AB78" i="2"/>
  <c r="AA78" i="2"/>
  <c r="Z78" i="2"/>
  <c r="Y78" i="2"/>
  <c r="X78" i="2"/>
  <c r="W78" i="2"/>
  <c r="V78" i="2"/>
  <c r="U78" i="2"/>
  <c r="T78" i="2"/>
  <c r="S78" i="2"/>
  <c r="Q78" i="2"/>
  <c r="P78" i="2"/>
  <c r="O78" i="2"/>
  <c r="M78" i="2"/>
  <c r="L78" i="2"/>
  <c r="K78" i="2"/>
  <c r="J78" i="2"/>
  <c r="I78" i="2"/>
  <c r="H78" i="2"/>
  <c r="DU77" i="2"/>
  <c r="DS77" i="2"/>
  <c r="DR77" i="2"/>
  <c r="DP77" i="2"/>
  <c r="DO77" i="2"/>
  <c r="DN77" i="2"/>
  <c r="DM77" i="2"/>
  <c r="DL77" i="2"/>
  <c r="DK77" i="2"/>
  <c r="DJ77" i="2"/>
  <c r="DI77" i="2"/>
  <c r="DH77" i="2"/>
  <c r="DG77" i="2"/>
  <c r="DF77" i="2"/>
  <c r="DE77" i="2"/>
  <c r="DD77" i="2"/>
  <c r="DC77" i="2"/>
  <c r="DB77" i="2"/>
  <c r="DA77" i="2"/>
  <c r="CZ77" i="2"/>
  <c r="CS77" i="2"/>
  <c r="CA77" i="2" s="1"/>
  <c r="BZ77" i="2" s="1"/>
  <c r="CX77" i="2" s="1"/>
  <c r="BY77" i="2"/>
  <c r="BW77" i="2"/>
  <c r="BV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AW77" i="2"/>
  <c r="BU77" i="2" s="1"/>
  <c r="AC77" i="2"/>
  <c r="G77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G76" i="2"/>
  <c r="DF76" i="2"/>
  <c r="DE76" i="2"/>
  <c r="DD76" i="2"/>
  <c r="DC76" i="2"/>
  <c r="DB76" i="2"/>
  <c r="DA76" i="2"/>
  <c r="CZ76" i="2"/>
  <c r="CY76" i="2" s="1"/>
  <c r="CA76" i="2"/>
  <c r="BY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AE76" i="2"/>
  <c r="AC76" i="2"/>
  <c r="DU76" i="2" s="1"/>
  <c r="G76" i="2"/>
  <c r="AD76" i="2" s="1"/>
  <c r="BB76" i="2" s="1"/>
  <c r="DS75" i="2"/>
  <c r="DR75" i="2"/>
  <c r="DP75" i="2"/>
  <c r="DO75" i="2"/>
  <c r="DN75" i="2"/>
  <c r="DM75" i="2"/>
  <c r="DL75" i="2"/>
  <c r="DK75" i="2"/>
  <c r="DJ75" i="2"/>
  <c r="DI75" i="2"/>
  <c r="DH75" i="2"/>
  <c r="DG75" i="2"/>
  <c r="DF75" i="2"/>
  <c r="DE75" i="2"/>
  <c r="DD75" i="2"/>
  <c r="DC75" i="2"/>
  <c r="DB75" i="2"/>
  <c r="DA75" i="2"/>
  <c r="CZ75" i="2"/>
  <c r="CW75" i="2"/>
  <c r="DU75" i="2" s="1"/>
  <c r="CS75" i="2"/>
  <c r="DQ75" i="2" s="1"/>
  <c r="CA75" i="2"/>
  <c r="BZ75" i="2" s="1"/>
  <c r="CX75" i="2" s="1"/>
  <c r="BY75" i="2"/>
  <c r="BW75" i="2"/>
  <c r="BV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BA75" i="2"/>
  <c r="AW75" i="2"/>
  <c r="AE75" i="2" s="1"/>
  <c r="AD75" i="2"/>
  <c r="BB75" i="2" s="1"/>
  <c r="G75" i="2"/>
  <c r="DU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DE74" i="2"/>
  <c r="DD74" i="2"/>
  <c r="DC74" i="2"/>
  <c r="DB74" i="2"/>
  <c r="DA74" i="2"/>
  <c r="CZ74" i="2"/>
  <c r="CA74" i="2"/>
  <c r="BZ74" i="2" s="1"/>
  <c r="CX74" i="2" s="1"/>
  <c r="BY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C74" i="2" s="1"/>
  <c r="BI74" i="2"/>
  <c r="BH74" i="2"/>
  <c r="BG74" i="2"/>
  <c r="BF74" i="2"/>
  <c r="BE74" i="2"/>
  <c r="BD74" i="2"/>
  <c r="AE74" i="2"/>
  <c r="AD74" i="2" s="1"/>
  <c r="BB74" i="2" s="1"/>
  <c r="G74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DE73" i="2"/>
  <c r="DD73" i="2"/>
  <c r="DC73" i="2"/>
  <c r="DB73" i="2"/>
  <c r="DA73" i="2"/>
  <c r="CZ73" i="2"/>
  <c r="CS73" i="2"/>
  <c r="CA73" i="2" s="1"/>
  <c r="BW73" i="2"/>
  <c r="BV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AW73" i="2"/>
  <c r="AE73" i="2" s="1"/>
  <c r="AD73" i="2" s="1"/>
  <c r="BB73" i="2" s="1"/>
  <c r="AC73" i="2"/>
  <c r="G73" i="2" s="1"/>
  <c r="DU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G72" i="2"/>
  <c r="DF72" i="2"/>
  <c r="DE72" i="2"/>
  <c r="DD72" i="2"/>
  <c r="DC72" i="2"/>
  <c r="CY72" i="2" s="1"/>
  <c r="DB72" i="2"/>
  <c r="DA72" i="2"/>
  <c r="CZ72" i="2"/>
  <c r="CA72" i="2"/>
  <c r="BZ72" i="2"/>
  <c r="CX72" i="2" s="1"/>
  <c r="BY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BC72" i="2" s="1"/>
  <c r="AE72" i="2"/>
  <c r="AD72" i="2"/>
  <c r="BB72" i="2" s="1"/>
  <c r="G72" i="2"/>
  <c r="DU71" i="2"/>
  <c r="DS71" i="2"/>
  <c r="DR71" i="2"/>
  <c r="DP71" i="2"/>
  <c r="DO71" i="2"/>
  <c r="DN71" i="2"/>
  <c r="DM71" i="2"/>
  <c r="DL71" i="2"/>
  <c r="DK71" i="2"/>
  <c r="DJ71" i="2"/>
  <c r="DI71" i="2"/>
  <c r="DH71" i="2"/>
  <c r="DG71" i="2"/>
  <c r="DF71" i="2"/>
  <c r="DE71" i="2"/>
  <c r="DD71" i="2"/>
  <c r="DC71" i="2"/>
  <c r="DB71" i="2"/>
  <c r="DA71" i="2"/>
  <c r="CZ71" i="2"/>
  <c r="CS71" i="2"/>
  <c r="DQ71" i="2" s="1"/>
  <c r="CA71" i="2"/>
  <c r="BZ71" i="2" s="1"/>
  <c r="CX71" i="2" s="1"/>
  <c r="BY71" i="2"/>
  <c r="BW71" i="2"/>
  <c r="BV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AW71" i="2"/>
  <c r="BU71" i="2" s="1"/>
  <c r="AE71" i="2"/>
  <c r="AD71" i="2"/>
  <c r="BB71" i="2" s="1"/>
  <c r="G71" i="2"/>
  <c r="DU70" i="2"/>
  <c r="DS70" i="2"/>
  <c r="DR70" i="2"/>
  <c r="DP70" i="2"/>
  <c r="DO70" i="2"/>
  <c r="DM70" i="2"/>
  <c r="DL70" i="2"/>
  <c r="DK70" i="2"/>
  <c r="DJ70" i="2"/>
  <c r="DI70" i="2"/>
  <c r="DH70" i="2"/>
  <c r="DG70" i="2"/>
  <c r="DE70" i="2"/>
  <c r="DD70" i="2"/>
  <c r="DC70" i="2"/>
  <c r="DB70" i="2"/>
  <c r="DA70" i="2"/>
  <c r="CZ70" i="2"/>
  <c r="CS70" i="2"/>
  <c r="DQ70" i="2" s="1"/>
  <c r="CP70" i="2"/>
  <c r="CP78" i="2" s="1"/>
  <c r="BY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I70" i="2"/>
  <c r="BH70" i="2"/>
  <c r="BG70" i="2"/>
  <c r="BF70" i="2"/>
  <c r="BE70" i="2"/>
  <c r="BD70" i="2"/>
  <c r="AW70" i="2"/>
  <c r="AT70" i="2"/>
  <c r="AT145" i="2" s="1"/>
  <c r="V70" i="2"/>
  <c r="V145" i="2" s="1"/>
  <c r="N70" i="2"/>
  <c r="DF70" i="2" s="1"/>
  <c r="G70" i="2"/>
  <c r="DU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G69" i="2"/>
  <c r="DE69" i="2"/>
  <c r="DD69" i="2"/>
  <c r="DC69" i="2"/>
  <c r="DB69" i="2"/>
  <c r="DA69" i="2"/>
  <c r="CZ69" i="2"/>
  <c r="CH69" i="2"/>
  <c r="DF69" i="2" s="1"/>
  <c r="CA69" i="2"/>
  <c r="BZ69" i="2" s="1"/>
  <c r="CX69" i="2" s="1"/>
  <c r="BY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C69" i="2" s="1"/>
  <c r="BI69" i="2"/>
  <c r="BH69" i="2"/>
  <c r="BG69" i="2"/>
  <c r="BF69" i="2"/>
  <c r="BE69" i="2"/>
  <c r="BD69" i="2"/>
  <c r="AL69" i="2"/>
  <c r="AE69" i="2"/>
  <c r="AD69" i="2" s="1"/>
  <c r="BB69" i="2" s="1"/>
  <c r="N69" i="2"/>
  <c r="G69" i="2"/>
  <c r="DU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G68" i="2"/>
  <c r="DF68" i="2"/>
  <c r="DE68" i="2"/>
  <c r="DD68" i="2"/>
  <c r="DC68" i="2"/>
  <c r="DB68" i="2"/>
  <c r="DA68" i="2"/>
  <c r="CZ68" i="2"/>
  <c r="CY68" i="2" s="1"/>
  <c r="CX68" i="2"/>
  <c r="CA68" i="2"/>
  <c r="BY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C68" i="2" s="1"/>
  <c r="BJ68" i="2"/>
  <c r="BI68" i="2"/>
  <c r="BH68" i="2"/>
  <c r="BG68" i="2"/>
  <c r="BF68" i="2"/>
  <c r="BE68" i="2"/>
  <c r="BD68" i="2"/>
  <c r="AE68" i="2"/>
  <c r="AD68" i="2" s="1"/>
  <c r="BB68" i="2" s="1"/>
  <c r="G68" i="2"/>
  <c r="BZ68" i="2" s="1"/>
  <c r="DU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G67" i="2"/>
  <c r="DF67" i="2"/>
  <c r="DE67" i="2"/>
  <c r="DD67" i="2"/>
  <c r="DC67" i="2"/>
  <c r="DB67" i="2"/>
  <c r="DA67" i="2"/>
  <c r="CY67" i="2" s="1"/>
  <c r="CZ67" i="2"/>
  <c r="CA67" i="2"/>
  <c r="BZ67" i="2" s="1"/>
  <c r="CX67" i="2" s="1"/>
  <c r="BY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BB67" i="2"/>
  <c r="AE67" i="2"/>
  <c r="AD67" i="2"/>
  <c r="G67" i="2"/>
  <c r="DU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A66" i="2"/>
  <c r="BZ66" i="2"/>
  <c r="CX66" i="2" s="1"/>
  <c r="BY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AE66" i="2"/>
  <c r="G66" i="2"/>
  <c r="AD66" i="2" s="1"/>
  <c r="BB66" i="2" s="1"/>
  <c r="DU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DE65" i="2"/>
  <c r="DD65" i="2"/>
  <c r="DC65" i="2"/>
  <c r="CY65" i="2" s="1"/>
  <c r="DB65" i="2"/>
  <c r="DA65" i="2"/>
  <c r="CZ65" i="2"/>
  <c r="CA65" i="2"/>
  <c r="BZ65" i="2"/>
  <c r="CX65" i="2" s="1"/>
  <c r="BY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C65" i="2" s="1"/>
  <c r="BG65" i="2"/>
  <c r="BF65" i="2"/>
  <c r="BE65" i="2"/>
  <c r="BD65" i="2"/>
  <c r="AE65" i="2"/>
  <c r="AD65" i="2"/>
  <c r="BB65" i="2" s="1"/>
  <c r="G65" i="2"/>
  <c r="DU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Y64" i="2" s="1"/>
  <c r="DE64" i="2"/>
  <c r="DD64" i="2"/>
  <c r="DC64" i="2"/>
  <c r="DB64" i="2"/>
  <c r="DA64" i="2"/>
  <c r="CZ64" i="2"/>
  <c r="CH64" i="2"/>
  <c r="CA64" i="2"/>
  <c r="BY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I64" i="2"/>
  <c r="BH64" i="2"/>
  <c r="BG64" i="2"/>
  <c r="BF64" i="2"/>
  <c r="BE64" i="2"/>
  <c r="BD64" i="2"/>
  <c r="AL64" i="2"/>
  <c r="BJ64" i="2" s="1"/>
  <c r="G64" i="2"/>
  <c r="DU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G63" i="2"/>
  <c r="DF63" i="2"/>
  <c r="DE63" i="2"/>
  <c r="DD63" i="2"/>
  <c r="DC63" i="2"/>
  <c r="DB63" i="2"/>
  <c r="DA63" i="2"/>
  <c r="CZ63" i="2"/>
  <c r="CY63" i="2"/>
  <c r="CA63" i="2"/>
  <c r="BZ63" i="2" s="1"/>
  <c r="CX63" i="2" s="1"/>
  <c r="BY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I63" i="2"/>
  <c r="BH63" i="2"/>
  <c r="BG63" i="2"/>
  <c r="BF63" i="2"/>
  <c r="BE63" i="2"/>
  <c r="BD63" i="2"/>
  <c r="BC63" i="2" s="1"/>
  <c r="AE63" i="2"/>
  <c r="AD63" i="2"/>
  <c r="BB63" i="2" s="1"/>
  <c r="G63" i="2"/>
  <c r="DU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G62" i="2"/>
  <c r="DF62" i="2"/>
  <c r="DE62" i="2"/>
  <c r="DD62" i="2"/>
  <c r="DC62" i="2"/>
  <c r="DB62" i="2"/>
  <c r="DA62" i="2"/>
  <c r="CZ62" i="2"/>
  <c r="CY62" i="2" s="1"/>
  <c r="CA62" i="2"/>
  <c r="BY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I62" i="2"/>
  <c r="BH62" i="2"/>
  <c r="BG62" i="2"/>
  <c r="BF62" i="2"/>
  <c r="BE62" i="2"/>
  <c r="BD62" i="2"/>
  <c r="AE62" i="2"/>
  <c r="G62" i="2"/>
  <c r="BZ62" i="2" s="1"/>
  <c r="CX62" i="2" s="1"/>
  <c r="DS61" i="2"/>
  <c r="DR61" i="2"/>
  <c r="DQ61" i="2"/>
  <c r="DP61" i="2"/>
  <c r="DO61" i="2"/>
  <c r="DN61" i="2"/>
  <c r="DM61" i="2"/>
  <c r="DL61" i="2"/>
  <c r="DK61" i="2"/>
  <c r="DJ61" i="2"/>
  <c r="DI61" i="2"/>
  <c r="DH61" i="2"/>
  <c r="DG61" i="2"/>
  <c r="DF61" i="2"/>
  <c r="DE61" i="2"/>
  <c r="DD61" i="2"/>
  <c r="DC61" i="2"/>
  <c r="DB61" i="2"/>
  <c r="DA61" i="2"/>
  <c r="CZ61" i="2"/>
  <c r="CA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F61" i="2"/>
  <c r="BE61" i="2"/>
  <c r="BD61" i="2"/>
  <c r="AE61" i="2"/>
  <c r="AC61" i="2"/>
  <c r="BY61" i="2" s="1"/>
  <c r="R61" i="2"/>
  <c r="DU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G60" i="2"/>
  <c r="DE60" i="2"/>
  <c r="DD60" i="2"/>
  <c r="DC60" i="2"/>
  <c r="DB60" i="2"/>
  <c r="DA60" i="2"/>
  <c r="CZ60" i="2"/>
  <c r="CH60" i="2"/>
  <c r="DF60" i="2" s="1"/>
  <c r="CY60" i="2" s="1"/>
  <c r="BY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I60" i="2"/>
  <c r="BH60" i="2"/>
  <c r="BG60" i="2"/>
  <c r="BF60" i="2"/>
  <c r="BE60" i="2"/>
  <c r="BD60" i="2"/>
  <c r="AL60" i="2"/>
  <c r="AE60" i="2"/>
  <c r="AD60" i="2" s="1"/>
  <c r="BB60" i="2" s="1"/>
  <c r="G60" i="2"/>
  <c r="DU59" i="2"/>
  <c r="DS59" i="2"/>
  <c r="DR59" i="2"/>
  <c r="DP59" i="2"/>
  <c r="DO59" i="2"/>
  <c r="DN59" i="2"/>
  <c r="DM59" i="2"/>
  <c r="DL59" i="2"/>
  <c r="DK59" i="2"/>
  <c r="DJ59" i="2"/>
  <c r="DI59" i="2"/>
  <c r="DH59" i="2"/>
  <c r="DG59" i="2"/>
  <c r="DF59" i="2"/>
  <c r="DE59" i="2"/>
  <c r="DD59" i="2"/>
  <c r="DC59" i="2"/>
  <c r="DB59" i="2"/>
  <c r="DA59" i="2"/>
  <c r="CZ59" i="2"/>
  <c r="CS59" i="2"/>
  <c r="DQ59" i="2" s="1"/>
  <c r="CA59" i="2"/>
  <c r="BZ59" i="2" s="1"/>
  <c r="CX59" i="2" s="1"/>
  <c r="BW59" i="2"/>
  <c r="BV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AW59" i="2"/>
  <c r="AC59" i="2"/>
  <c r="BY59" i="2" s="1"/>
  <c r="G59" i="2"/>
  <c r="DU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G58" i="2"/>
  <c r="DE58" i="2"/>
  <c r="DD58" i="2"/>
  <c r="DC58" i="2"/>
  <c r="DB58" i="2"/>
  <c r="DA58" i="2"/>
  <c r="CZ58" i="2"/>
  <c r="CH58" i="2"/>
  <c r="DF58" i="2" s="1"/>
  <c r="CA58" i="2"/>
  <c r="BY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C58" i="2" s="1"/>
  <c r="BI58" i="2"/>
  <c r="BH58" i="2"/>
  <c r="BG58" i="2"/>
  <c r="BF58" i="2"/>
  <c r="BE58" i="2"/>
  <c r="BD58" i="2"/>
  <c r="AL58" i="2"/>
  <c r="AE58" i="2"/>
  <c r="AC58" i="2"/>
  <c r="T58" i="2"/>
  <c r="T145" i="2" s="1"/>
  <c r="DU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E57" i="2"/>
  <c r="DD57" i="2"/>
  <c r="DC57" i="2"/>
  <c r="DB57" i="2"/>
  <c r="DA57" i="2"/>
  <c r="CZ57" i="2"/>
  <c r="CA57" i="2"/>
  <c r="BY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I57" i="2"/>
  <c r="BH57" i="2"/>
  <c r="BG57" i="2"/>
  <c r="BF57" i="2"/>
  <c r="BE57" i="2"/>
  <c r="BD57" i="2"/>
  <c r="AE57" i="2"/>
  <c r="N57" i="2"/>
  <c r="G57" i="2" s="1"/>
  <c r="BZ57" i="2" s="1"/>
  <c r="CX57" i="2" s="1"/>
  <c r="DU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G56" i="2"/>
  <c r="DF56" i="2"/>
  <c r="DE56" i="2"/>
  <c r="DD56" i="2"/>
  <c r="DC56" i="2"/>
  <c r="DB56" i="2"/>
  <c r="DA56" i="2"/>
  <c r="CZ56" i="2"/>
  <c r="CY56" i="2" s="1"/>
  <c r="CA56" i="2"/>
  <c r="BZ56" i="2"/>
  <c r="CX56" i="2" s="1"/>
  <c r="BY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C56" i="2" s="1"/>
  <c r="BD56" i="2"/>
  <c r="AE56" i="2"/>
  <c r="AD56" i="2" s="1"/>
  <c r="BB56" i="2" s="1"/>
  <c r="G56" i="2"/>
  <c r="DU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A55" i="2"/>
  <c r="BY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AE55" i="2"/>
  <c r="G55" i="2"/>
  <c r="AD55" i="2" s="1"/>
  <c r="BB55" i="2" s="1"/>
  <c r="DU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A54" i="2"/>
  <c r="BY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AE54" i="2"/>
  <c r="G54" i="2"/>
  <c r="BZ54" i="2" s="1"/>
  <c r="CX54" i="2" s="1"/>
  <c r="DU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G53" i="2"/>
  <c r="DF53" i="2"/>
  <c r="DE53" i="2"/>
  <c r="CY53" i="2" s="1"/>
  <c r="DD53" i="2"/>
  <c r="DC53" i="2"/>
  <c r="DB53" i="2"/>
  <c r="DA53" i="2"/>
  <c r="CZ53" i="2"/>
  <c r="CA53" i="2"/>
  <c r="BZ53" i="2" s="1"/>
  <c r="CX53" i="2" s="1"/>
  <c r="BY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C53" i="2" s="1"/>
  <c r="BI53" i="2"/>
  <c r="BH53" i="2"/>
  <c r="BG53" i="2"/>
  <c r="BF53" i="2"/>
  <c r="BE53" i="2"/>
  <c r="BD53" i="2"/>
  <c r="BB53" i="2"/>
  <c r="AE53" i="2"/>
  <c r="AD53" i="2"/>
  <c r="G53" i="2"/>
  <c r="DU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G52" i="2"/>
  <c r="DF52" i="2"/>
  <c r="DE52" i="2"/>
  <c r="DD52" i="2"/>
  <c r="DC52" i="2"/>
  <c r="DB52" i="2"/>
  <c r="DA52" i="2"/>
  <c r="CZ52" i="2"/>
  <c r="CA52" i="2"/>
  <c r="BY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AE52" i="2"/>
  <c r="G52" i="2"/>
  <c r="AD52" i="2" s="1"/>
  <c r="BB52" i="2" s="1"/>
  <c r="DU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E51" i="2"/>
  <c r="DD51" i="2"/>
  <c r="CY51" i="2" s="1"/>
  <c r="DC51" i="2"/>
  <c r="DB51" i="2"/>
  <c r="DA51" i="2"/>
  <c r="CZ51" i="2"/>
  <c r="CA51" i="2"/>
  <c r="BZ51" i="2"/>
  <c r="CX51" i="2" s="1"/>
  <c r="BY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C51" i="2" s="1"/>
  <c r="BH51" i="2"/>
  <c r="BG51" i="2"/>
  <c r="BF51" i="2"/>
  <c r="BE51" i="2"/>
  <c r="BD51" i="2"/>
  <c r="AE51" i="2"/>
  <c r="AD51" i="2" s="1"/>
  <c r="BB51" i="2" s="1"/>
  <c r="G51" i="2"/>
  <c r="DU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G50" i="2"/>
  <c r="DF50" i="2"/>
  <c r="DE50" i="2"/>
  <c r="DD50" i="2"/>
  <c r="DC50" i="2"/>
  <c r="DB50" i="2"/>
  <c r="DA50" i="2"/>
  <c r="CZ50" i="2"/>
  <c r="CY50" i="2"/>
  <c r="CA50" i="2"/>
  <c r="BY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C50" i="2"/>
  <c r="AE50" i="2"/>
  <c r="G50" i="2"/>
  <c r="BZ50" i="2" s="1"/>
  <c r="CX50" i="2" s="1"/>
  <c r="DU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G49" i="2"/>
  <c r="DF49" i="2"/>
  <c r="DE49" i="2"/>
  <c r="DD49" i="2"/>
  <c r="DC49" i="2"/>
  <c r="DB49" i="2"/>
  <c r="DA49" i="2"/>
  <c r="CZ49" i="2"/>
  <c r="CA49" i="2"/>
  <c r="BZ49" i="2" s="1"/>
  <c r="CX49" i="2" s="1"/>
  <c r="BY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AE49" i="2"/>
  <c r="AD49" i="2" s="1"/>
  <c r="BB49" i="2" s="1"/>
  <c r="G49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G48" i="2"/>
  <c r="DE48" i="2"/>
  <c r="DD48" i="2"/>
  <c r="DC48" i="2"/>
  <c r="DB48" i="2"/>
  <c r="DA48" i="2"/>
  <c r="CZ48" i="2"/>
  <c r="CW48" i="2"/>
  <c r="CA48" i="2" s="1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I48" i="2"/>
  <c r="BH48" i="2"/>
  <c r="BG48" i="2"/>
  <c r="BF48" i="2"/>
  <c r="BE48" i="2"/>
  <c r="BD48" i="2"/>
  <c r="BA48" i="2"/>
  <c r="AE48" i="2" s="1"/>
  <c r="AC48" i="2"/>
  <c r="BY48" i="2" s="1"/>
  <c r="N48" i="2"/>
  <c r="G48" i="2" s="1"/>
  <c r="DU47" i="2"/>
  <c r="DS47" i="2"/>
  <c r="DR47" i="2"/>
  <c r="DQ47" i="2"/>
  <c r="DP47" i="2"/>
  <c r="DO47" i="2"/>
  <c r="DN47" i="2"/>
  <c r="DM47" i="2"/>
  <c r="DL47" i="2"/>
  <c r="DK47" i="2"/>
  <c r="DJ47" i="2"/>
  <c r="DI47" i="2"/>
  <c r="DH47" i="2"/>
  <c r="DG47" i="2"/>
  <c r="DF47" i="2"/>
  <c r="DE47" i="2"/>
  <c r="DD47" i="2"/>
  <c r="DC47" i="2"/>
  <c r="CY47" i="2" s="1"/>
  <c r="DB47" i="2"/>
  <c r="DA47" i="2"/>
  <c r="CZ47" i="2"/>
  <c r="CA47" i="2"/>
  <c r="BZ47" i="2" s="1"/>
  <c r="CX47" i="2" s="1"/>
  <c r="BY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C47" i="2" s="1"/>
  <c r="BG47" i="2"/>
  <c r="BF47" i="2"/>
  <c r="BE47" i="2"/>
  <c r="BD47" i="2"/>
  <c r="AE47" i="2"/>
  <c r="AD47" i="2"/>
  <c r="BB47" i="2" s="1"/>
  <c r="G47" i="2"/>
  <c r="DU46" i="2"/>
  <c r="DR46" i="2"/>
  <c r="DQ46" i="2"/>
  <c r="DP46" i="2"/>
  <c r="DN46" i="2"/>
  <c r="DM46" i="2"/>
  <c r="DL46" i="2"/>
  <c r="DK46" i="2"/>
  <c r="DJ46" i="2"/>
  <c r="DI46" i="2"/>
  <c r="DH46" i="2"/>
  <c r="DG46" i="2"/>
  <c r="DF46" i="2"/>
  <c r="DE46" i="2"/>
  <c r="DD46" i="2"/>
  <c r="DC46" i="2"/>
  <c r="DB46" i="2"/>
  <c r="DA46" i="2"/>
  <c r="CZ46" i="2"/>
  <c r="CQ46" i="2"/>
  <c r="CQ145" i="2" s="1"/>
  <c r="CA46" i="2"/>
  <c r="BY46" i="2"/>
  <c r="BV46" i="2"/>
  <c r="BU46" i="2"/>
  <c r="BT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AY46" i="2"/>
  <c r="AY145" i="2" s="1"/>
  <c r="AU46" i="2"/>
  <c r="AE46" i="2" s="1"/>
  <c r="AA46" i="2"/>
  <c r="BW46" i="2" s="1"/>
  <c r="DU45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G45" i="2"/>
  <c r="DF45" i="2"/>
  <c r="DE45" i="2"/>
  <c r="DD45" i="2"/>
  <c r="DC45" i="2"/>
  <c r="DB45" i="2"/>
  <c r="DA45" i="2"/>
  <c r="DA78" i="2" s="1"/>
  <c r="CZ45" i="2"/>
  <c r="CX45" i="2"/>
  <c r="CA45" i="2"/>
  <c r="BZ45" i="2" s="1"/>
  <c r="BY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L78" i="2" s="1"/>
  <c r="BK45" i="2"/>
  <c r="BJ45" i="2"/>
  <c r="BI45" i="2"/>
  <c r="BH45" i="2"/>
  <c r="BG45" i="2"/>
  <c r="BF45" i="2"/>
  <c r="BE45" i="2"/>
  <c r="BD45" i="2"/>
  <c r="BC45" i="2" s="1"/>
  <c r="BB45" i="2"/>
  <c r="AE45" i="2"/>
  <c r="AD45" i="2"/>
  <c r="G45" i="2"/>
  <c r="DS44" i="2"/>
  <c r="DR44" i="2"/>
  <c r="DR78" i="2" s="1"/>
  <c r="DQ44" i="2"/>
  <c r="DP44" i="2"/>
  <c r="DO44" i="2"/>
  <c r="DN44" i="2"/>
  <c r="DM44" i="2"/>
  <c r="DL44" i="2"/>
  <c r="DK44" i="2"/>
  <c r="DJ44" i="2"/>
  <c r="DI44" i="2"/>
  <c r="DH44" i="2"/>
  <c r="DG44" i="2"/>
  <c r="DF44" i="2"/>
  <c r="DE44" i="2"/>
  <c r="DD44" i="2"/>
  <c r="DC44" i="2"/>
  <c r="DB44" i="2"/>
  <c r="DA44" i="2"/>
  <c r="CZ44" i="2"/>
  <c r="CW44" i="2"/>
  <c r="CA44" i="2" s="1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A44" i="2"/>
  <c r="AE44" i="2" s="1"/>
  <c r="AC44" i="2"/>
  <c r="G44" i="2" s="1"/>
  <c r="DU43" i="2"/>
  <c r="DS43" i="2"/>
  <c r="DR43" i="2"/>
  <c r="DQ43" i="2"/>
  <c r="DP43" i="2"/>
  <c r="DO43" i="2"/>
  <c r="DN43" i="2"/>
  <c r="DM43" i="2"/>
  <c r="DL43" i="2"/>
  <c r="DK43" i="2"/>
  <c r="DJ43" i="2"/>
  <c r="DI43" i="2"/>
  <c r="DH43" i="2"/>
  <c r="DG43" i="2"/>
  <c r="DF43" i="2"/>
  <c r="DE43" i="2"/>
  <c r="DD43" i="2"/>
  <c r="DC43" i="2"/>
  <c r="DB43" i="2"/>
  <c r="DA43" i="2"/>
  <c r="CZ43" i="2"/>
  <c r="CS43" i="2"/>
  <c r="CA43" i="2"/>
  <c r="BZ43" i="2" s="1"/>
  <c r="CX43" i="2" s="1"/>
  <c r="BY43" i="2"/>
  <c r="BW43" i="2"/>
  <c r="BV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AW43" i="2"/>
  <c r="AE43" i="2" s="1"/>
  <c r="AD43" i="2" s="1"/>
  <c r="BB43" i="2" s="1"/>
  <c r="G43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DE42" i="2"/>
  <c r="DD42" i="2"/>
  <c r="DC42" i="2"/>
  <c r="DB42" i="2"/>
  <c r="DA42" i="2"/>
  <c r="CZ42" i="2"/>
  <c r="CW42" i="2"/>
  <c r="CW78" i="2" s="1"/>
  <c r="BW42" i="2"/>
  <c r="BV42" i="2"/>
  <c r="BU42" i="2"/>
  <c r="BT42" i="2"/>
  <c r="BS42" i="2"/>
  <c r="BR42" i="2"/>
  <c r="BP42" i="2"/>
  <c r="BO42" i="2"/>
  <c r="BN42" i="2"/>
  <c r="BM42" i="2"/>
  <c r="BL42" i="2"/>
  <c r="BK42" i="2"/>
  <c r="BJ42" i="2"/>
  <c r="BI42" i="2"/>
  <c r="BH42" i="2"/>
  <c r="BG42" i="2"/>
  <c r="BF42" i="2"/>
  <c r="BE42" i="2"/>
  <c r="BD42" i="2"/>
  <c r="BA42" i="2"/>
  <c r="AE42" i="2" s="1"/>
  <c r="AC42" i="2"/>
  <c r="U42" i="2"/>
  <c r="U145" i="2" s="1"/>
  <c r="G42" i="2"/>
  <c r="DU41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E41" i="2"/>
  <c r="DD41" i="2"/>
  <c r="DC41" i="2"/>
  <c r="DB41" i="2"/>
  <c r="DA41" i="2"/>
  <c r="CZ41" i="2"/>
  <c r="CH41" i="2"/>
  <c r="DF41" i="2" s="1"/>
  <c r="CA41" i="2"/>
  <c r="BZ41" i="2"/>
  <c r="CX41" i="2" s="1"/>
  <c r="BY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I41" i="2"/>
  <c r="BH41" i="2"/>
  <c r="BG41" i="2"/>
  <c r="BF41" i="2"/>
  <c r="BE41" i="2"/>
  <c r="BD41" i="2"/>
  <c r="AL41" i="2"/>
  <c r="BJ41" i="2" s="1"/>
  <c r="AE41" i="2"/>
  <c r="AD41" i="2" s="1"/>
  <c r="BB41" i="2" s="1"/>
  <c r="G41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E40" i="2"/>
  <c r="DD40" i="2"/>
  <c r="DC40" i="2"/>
  <c r="DB40" i="2"/>
  <c r="DA40" i="2"/>
  <c r="CZ40" i="2"/>
  <c r="CH40" i="2"/>
  <c r="CA40" i="2" s="1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I40" i="2"/>
  <c r="BH40" i="2"/>
  <c r="BG40" i="2"/>
  <c r="BF40" i="2"/>
  <c r="BE40" i="2"/>
  <c r="BD40" i="2"/>
  <c r="BA40" i="2"/>
  <c r="AL40" i="2"/>
  <c r="BJ40" i="2" s="1"/>
  <c r="AE40" i="2"/>
  <c r="AC40" i="2"/>
  <c r="N40" i="2"/>
  <c r="DF40" i="2" s="1"/>
  <c r="DU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E39" i="2"/>
  <c r="DD39" i="2"/>
  <c r="DC39" i="2"/>
  <c r="DB39" i="2"/>
  <c r="DA39" i="2"/>
  <c r="CZ39" i="2"/>
  <c r="CH39" i="2"/>
  <c r="CA39" i="2" s="1"/>
  <c r="BY39" i="2"/>
  <c r="BW39" i="2"/>
  <c r="BV39" i="2"/>
  <c r="BU39" i="2"/>
  <c r="BT39" i="2"/>
  <c r="BS39" i="2"/>
  <c r="BR39" i="2"/>
  <c r="BQ39" i="2"/>
  <c r="BP39" i="2"/>
  <c r="BP78" i="2" s="1"/>
  <c r="BO39" i="2"/>
  <c r="BN39" i="2"/>
  <c r="BM39" i="2"/>
  <c r="BL39" i="2"/>
  <c r="BK39" i="2"/>
  <c r="BI39" i="2"/>
  <c r="BH39" i="2"/>
  <c r="BG39" i="2"/>
  <c r="BF39" i="2"/>
  <c r="BE39" i="2"/>
  <c r="BD39" i="2"/>
  <c r="AL39" i="2"/>
  <c r="AE39" i="2"/>
  <c r="N39" i="2"/>
  <c r="G39" i="2"/>
  <c r="AD39" i="2" s="1"/>
  <c r="BB39" i="2" s="1"/>
  <c r="DU38" i="2"/>
  <c r="DS38" i="2"/>
  <c r="DR38" i="2"/>
  <c r="DQ38" i="2"/>
  <c r="DP38" i="2"/>
  <c r="DO38" i="2"/>
  <c r="DN38" i="2"/>
  <c r="DM38" i="2"/>
  <c r="DL38" i="2"/>
  <c r="DK38" i="2"/>
  <c r="DJ38" i="2"/>
  <c r="DI38" i="2"/>
  <c r="DH38" i="2"/>
  <c r="DG38" i="2"/>
  <c r="DF38" i="2"/>
  <c r="DE38" i="2"/>
  <c r="DD38" i="2"/>
  <c r="DC38" i="2"/>
  <c r="DB38" i="2"/>
  <c r="DA38" i="2"/>
  <c r="CZ38" i="2"/>
  <c r="CA38" i="2"/>
  <c r="BZ38" i="2" s="1"/>
  <c r="CX38" i="2" s="1"/>
  <c r="BY38" i="2"/>
  <c r="BW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I38" i="2"/>
  <c r="BH38" i="2"/>
  <c r="BG38" i="2"/>
  <c r="BF38" i="2"/>
  <c r="BE38" i="2"/>
  <c r="BD38" i="2"/>
  <c r="AL38" i="2"/>
  <c r="AE38" i="2"/>
  <c r="AD38" i="2" s="1"/>
  <c r="BB38" i="2" s="1"/>
  <c r="G38" i="2"/>
  <c r="CU37" i="2"/>
  <c r="CT37" i="2"/>
  <c r="CS37" i="2"/>
  <c r="CR37" i="2"/>
  <c r="CP37" i="2"/>
  <c r="CO37" i="2"/>
  <c r="CO139" i="2" s="1"/>
  <c r="CN37" i="2"/>
  <c r="CM37" i="2"/>
  <c r="CM139" i="2" s="1"/>
  <c r="CM149" i="2" s="1"/>
  <c r="CL37" i="2"/>
  <c r="CL139" i="2" s="1"/>
  <c r="CK37" i="2"/>
  <c r="CK139" i="2" s="1"/>
  <c r="CK149" i="2" s="1"/>
  <c r="CJ37" i="2"/>
  <c r="CI37" i="2"/>
  <c r="CH37" i="2"/>
  <c r="CG37" i="2"/>
  <c r="CG139" i="2" s="1"/>
  <c r="CF37" i="2"/>
  <c r="CE37" i="2"/>
  <c r="CE139" i="2" s="1"/>
  <c r="CE149" i="2" s="1"/>
  <c r="CD37" i="2"/>
  <c r="CD139" i="2" s="1"/>
  <c r="CB37" i="2"/>
  <c r="BX37" i="2"/>
  <c r="AY37" i="2"/>
  <c r="AX37" i="2"/>
  <c r="AW37" i="2"/>
  <c r="AV37" i="2"/>
  <c r="AV139" i="2" s="1"/>
  <c r="AT37" i="2"/>
  <c r="AS37" i="2"/>
  <c r="AR37" i="2"/>
  <c r="AQ37" i="2"/>
  <c r="AQ139" i="2" s="1"/>
  <c r="AQ149" i="2" s="1"/>
  <c r="AP37" i="2"/>
  <c r="AP139" i="2" s="1"/>
  <c r="AP149" i="2" s="1"/>
  <c r="AO37" i="2"/>
  <c r="AO139" i="2" s="1"/>
  <c r="AN37" i="2"/>
  <c r="AN139" i="2" s="1"/>
  <c r="AN149" i="2" s="1"/>
  <c r="AM37" i="2"/>
  <c r="AL37" i="2"/>
  <c r="AK37" i="2"/>
  <c r="AJ37" i="2"/>
  <c r="AI37" i="2"/>
  <c r="AI139" i="2" s="1"/>
  <c r="AI149" i="2" s="1"/>
  <c r="AH37" i="2"/>
  <c r="AH139" i="2" s="1"/>
  <c r="AH149" i="2" s="1"/>
  <c r="AF37" i="2"/>
  <c r="AB37" i="2"/>
  <c r="AA37" i="2"/>
  <c r="Z37" i="2"/>
  <c r="Y37" i="2"/>
  <c r="Y139" i="2" s="1"/>
  <c r="Y149" i="2" s="1"/>
  <c r="X37" i="2"/>
  <c r="X139" i="2" s="1"/>
  <c r="W37" i="2"/>
  <c r="V37" i="2"/>
  <c r="U37" i="2"/>
  <c r="S37" i="2"/>
  <c r="R37" i="2"/>
  <c r="Q37" i="2"/>
  <c r="Q139" i="2" s="1"/>
  <c r="P37" i="2"/>
  <c r="N37" i="2"/>
  <c r="M37" i="2"/>
  <c r="L37" i="2"/>
  <c r="K37" i="2"/>
  <c r="J37" i="2"/>
  <c r="J139" i="2" s="1"/>
  <c r="I37" i="2"/>
  <c r="H37" i="2"/>
  <c r="H139" i="2" s="1"/>
  <c r="DU36" i="2"/>
  <c r="DS36" i="2"/>
  <c r="DR36" i="2"/>
  <c r="DQ36" i="2"/>
  <c r="DP36" i="2"/>
  <c r="DO36" i="2"/>
  <c r="DN36" i="2"/>
  <c r="DM36" i="2"/>
  <c r="DL36" i="2"/>
  <c r="DK36" i="2"/>
  <c r="DJ36" i="2"/>
  <c r="DI36" i="2"/>
  <c r="DH36" i="2"/>
  <c r="DG36" i="2"/>
  <c r="DF36" i="2"/>
  <c r="DE36" i="2"/>
  <c r="DD36" i="2"/>
  <c r="DC36" i="2"/>
  <c r="DB36" i="2"/>
  <c r="DA36" i="2"/>
  <c r="CY36" i="2" s="1"/>
  <c r="CZ36" i="2"/>
  <c r="CA36" i="2"/>
  <c r="BY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AE36" i="2"/>
  <c r="G36" i="2"/>
  <c r="BZ36" i="2" s="1"/>
  <c r="CX36" i="2" s="1"/>
  <c r="DU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E35" i="2"/>
  <c r="DD35" i="2"/>
  <c r="DC35" i="2"/>
  <c r="DB35" i="2"/>
  <c r="DA35" i="2"/>
  <c r="CZ35" i="2"/>
  <c r="CA35" i="2"/>
  <c r="BZ35" i="2" s="1"/>
  <c r="CX35" i="2" s="1"/>
  <c r="BY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 s="1"/>
  <c r="AE35" i="2"/>
  <c r="AD35" i="2" s="1"/>
  <c r="BB35" i="2" s="1"/>
  <c r="G35" i="2"/>
  <c r="DU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DE34" i="2"/>
  <c r="DD34" i="2"/>
  <c r="CY34" i="2" s="1"/>
  <c r="DC34" i="2"/>
  <c r="DB34" i="2"/>
  <c r="DA34" i="2"/>
  <c r="CZ34" i="2"/>
  <c r="CA34" i="2"/>
  <c r="BZ34" i="2"/>
  <c r="CX34" i="2" s="1"/>
  <c r="BY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 s="1"/>
  <c r="AE34" i="2"/>
  <c r="AD34" i="2" s="1"/>
  <c r="BB34" i="2" s="1"/>
  <c r="G34" i="2"/>
  <c r="DS33" i="2"/>
  <c r="DS142" i="2" s="1"/>
  <c r="DR33" i="2"/>
  <c r="DR142" i="2" s="1"/>
  <c r="DQ33" i="2"/>
  <c r="DQ142" i="2" s="1"/>
  <c r="DP33" i="2"/>
  <c r="DP142" i="2" s="1"/>
  <c r="DO33" i="2"/>
  <c r="DN33" i="2"/>
  <c r="DN142" i="2" s="1"/>
  <c r="DM33" i="2"/>
  <c r="DK33" i="2"/>
  <c r="DK142" i="2" s="1"/>
  <c r="DJ33" i="2"/>
  <c r="DJ142" i="2" s="1"/>
  <c r="DI33" i="2"/>
  <c r="DI142" i="2" s="1"/>
  <c r="DH33" i="2"/>
  <c r="DF33" i="2"/>
  <c r="DF142" i="2" s="1"/>
  <c r="DE33" i="2"/>
  <c r="DD33" i="2"/>
  <c r="DC33" i="2"/>
  <c r="DC142" i="2" s="1"/>
  <c r="DB33" i="2"/>
  <c r="DB142" i="2" s="1"/>
  <c r="DA33" i="2"/>
  <c r="CZ33" i="2"/>
  <c r="CZ142" i="2" s="1"/>
  <c r="CA33" i="2"/>
  <c r="BW33" i="2"/>
  <c r="BV33" i="2"/>
  <c r="BV142" i="2" s="1"/>
  <c r="BU33" i="2"/>
  <c r="BU142" i="2" s="1"/>
  <c r="BT33" i="2"/>
  <c r="BT142" i="2" s="1"/>
  <c r="BS33" i="2"/>
  <c r="BR33" i="2"/>
  <c r="BR142" i="2" s="1"/>
  <c r="BQ33" i="2"/>
  <c r="BQ142" i="2" s="1"/>
  <c r="BO33" i="2"/>
  <c r="BN33" i="2"/>
  <c r="BM33" i="2"/>
  <c r="BM142" i="2" s="1"/>
  <c r="BL33" i="2"/>
  <c r="BJ33" i="2"/>
  <c r="BI33" i="2"/>
  <c r="BH33" i="2"/>
  <c r="BH142" i="2" s="1"/>
  <c r="BG33" i="2"/>
  <c r="BG142" i="2" s="1"/>
  <c r="BF33" i="2"/>
  <c r="BE33" i="2"/>
  <c r="BD33" i="2"/>
  <c r="BA33" i="2"/>
  <c r="AE33" i="2"/>
  <c r="AC33" i="2"/>
  <c r="T33" i="2"/>
  <c r="O33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DE32" i="2"/>
  <c r="DD32" i="2"/>
  <c r="DC32" i="2"/>
  <c r="DB32" i="2"/>
  <c r="CZ32" i="2"/>
  <c r="CW32" i="2"/>
  <c r="DU32" i="2" s="1"/>
  <c r="CC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D32" i="2"/>
  <c r="BA32" i="2"/>
  <c r="BY32" i="2" s="1"/>
  <c r="AG32" i="2"/>
  <c r="G32" i="2"/>
  <c r="DU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 s="1"/>
  <c r="CX31" i="2"/>
  <c r="CA31" i="2"/>
  <c r="BZ31" i="2" s="1"/>
  <c r="BY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 s="1"/>
  <c r="AE31" i="2"/>
  <c r="AD31" i="2"/>
  <c r="BB31" i="2" s="1"/>
  <c r="G31" i="2"/>
  <c r="DU30" i="2"/>
  <c r="DS30" i="2"/>
  <c r="DR30" i="2"/>
  <c r="DQ30" i="2"/>
  <c r="DP30" i="2"/>
  <c r="DO30" i="2"/>
  <c r="DN30" i="2"/>
  <c r="DM30" i="2"/>
  <c r="DL30" i="2"/>
  <c r="DK30" i="2"/>
  <c r="DJ30" i="2"/>
  <c r="DI30" i="2"/>
  <c r="DH30" i="2"/>
  <c r="DG30" i="2"/>
  <c r="DF30" i="2"/>
  <c r="DE30" i="2"/>
  <c r="DD30" i="2"/>
  <c r="DC30" i="2"/>
  <c r="DB30" i="2"/>
  <c r="DA30" i="2"/>
  <c r="CZ30" i="2"/>
  <c r="CC30" i="2"/>
  <c r="CA30" i="2"/>
  <c r="BZ30" i="2" s="1"/>
  <c r="CX30" i="2" s="1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D30" i="2"/>
  <c r="BA30" i="2"/>
  <c r="BY30" i="2" s="1"/>
  <c r="AG30" i="2"/>
  <c r="BE30" i="2" s="1"/>
  <c r="G30" i="2"/>
  <c r="DU29" i="2"/>
  <c r="DS29" i="2"/>
  <c r="DR29" i="2"/>
  <c r="DQ29" i="2"/>
  <c r="DP29" i="2"/>
  <c r="DO29" i="2"/>
  <c r="DN29" i="2"/>
  <c r="DM29" i="2"/>
  <c r="DL29" i="2"/>
  <c r="DK29" i="2"/>
  <c r="DJ29" i="2"/>
  <c r="DI29" i="2"/>
  <c r="DH29" i="2"/>
  <c r="DG29" i="2"/>
  <c r="DF29" i="2"/>
  <c r="DE29" i="2"/>
  <c r="DD29" i="2"/>
  <c r="DC29" i="2"/>
  <c r="DB29" i="2"/>
  <c r="DA29" i="2"/>
  <c r="CZ29" i="2"/>
  <c r="CY29" i="2"/>
  <c r="CA29" i="2"/>
  <c r="BY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AE29" i="2"/>
  <c r="AD29" i="2" s="1"/>
  <c r="BB29" i="2" s="1"/>
  <c r="G29" i="2"/>
  <c r="BZ29" i="2" s="1"/>
  <c r="CX29" i="2" s="1"/>
  <c r="DU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G28" i="2"/>
  <c r="DF28" i="2"/>
  <c r="DE28" i="2"/>
  <c r="DD28" i="2"/>
  <c r="DC28" i="2"/>
  <c r="DB28" i="2"/>
  <c r="DA28" i="2"/>
  <c r="CZ28" i="2"/>
  <c r="CY28" i="2"/>
  <c r="CA28" i="2"/>
  <c r="BY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B28" i="2"/>
  <c r="G28" i="2"/>
  <c r="DU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DE27" i="2"/>
  <c r="DD27" i="2"/>
  <c r="DC27" i="2"/>
  <c r="DB27" i="2"/>
  <c r="DA27" i="2"/>
  <c r="CZ27" i="2"/>
  <c r="CA27" i="2"/>
  <c r="BZ27" i="2"/>
  <c r="CX27" i="2" s="1"/>
  <c r="BY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C27" i="2" s="1"/>
  <c r="BH27" i="2"/>
  <c r="BG27" i="2"/>
  <c r="BF27" i="2"/>
  <c r="BE27" i="2"/>
  <c r="BD27" i="2"/>
  <c r="AE27" i="2"/>
  <c r="AD27" i="2" s="1"/>
  <c r="BB27" i="2" s="1"/>
  <c r="G27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DE26" i="2"/>
  <c r="DD26" i="2"/>
  <c r="DC26" i="2"/>
  <c r="DB26" i="2"/>
  <c r="DA26" i="2"/>
  <c r="CZ26" i="2"/>
  <c r="CC26" i="2"/>
  <c r="CA26" i="2" s="1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D26" i="2"/>
  <c r="BA26" i="2"/>
  <c r="AG26" i="2"/>
  <c r="AE26" i="2" s="1"/>
  <c r="AC26" i="2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DE25" i="2"/>
  <c r="DD25" i="2"/>
  <c r="DC25" i="2"/>
  <c r="DB25" i="2"/>
  <c r="DA25" i="2"/>
  <c r="CZ25" i="2"/>
  <c r="CA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E25" i="2"/>
  <c r="BD25" i="2"/>
  <c r="AE25" i="2"/>
  <c r="AC25" i="2"/>
  <c r="BY25" i="2" s="1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F24" i="2"/>
  <c r="DE24" i="2"/>
  <c r="DD24" i="2"/>
  <c r="DC24" i="2"/>
  <c r="DB24" i="2"/>
  <c r="CZ24" i="2"/>
  <c r="CW24" i="2"/>
  <c r="CC24" i="2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F24" i="2"/>
  <c r="BD24" i="2"/>
  <c r="BA24" i="2"/>
  <c r="AG24" i="2"/>
  <c r="BE24" i="2" s="1"/>
  <c r="AE24" i="2"/>
  <c r="AD24" i="2" s="1"/>
  <c r="BB24" i="2" s="1"/>
  <c r="AC24" i="2"/>
  <c r="G24" i="2"/>
  <c r="DU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F23" i="2"/>
  <c r="DE23" i="2"/>
  <c r="DD23" i="2"/>
  <c r="DC23" i="2"/>
  <c r="DB23" i="2"/>
  <c r="DA23" i="2"/>
  <c r="CZ23" i="2"/>
  <c r="CX23" i="2"/>
  <c r="CA23" i="2"/>
  <c r="BZ23" i="2"/>
  <c r="BY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D23" i="2"/>
  <c r="AG23" i="2"/>
  <c r="BE23" i="2" s="1"/>
  <c r="G23" i="2"/>
  <c r="DU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DE22" i="2"/>
  <c r="DD22" i="2"/>
  <c r="DC22" i="2"/>
  <c r="DB22" i="2"/>
  <c r="DA22" i="2"/>
  <c r="CY22" i="2" s="1"/>
  <c r="CZ22" i="2"/>
  <c r="CA22" i="2"/>
  <c r="BY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D22" i="2"/>
  <c r="AG22" i="2"/>
  <c r="AE22" i="2" s="1"/>
  <c r="G22" i="2"/>
  <c r="DU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DE21" i="2"/>
  <c r="DD21" i="2"/>
  <c r="DC21" i="2"/>
  <c r="DB21" i="2"/>
  <c r="CZ21" i="2"/>
  <c r="CC21" i="2"/>
  <c r="DA21" i="2" s="1"/>
  <c r="CA21" i="2"/>
  <c r="BY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D21" i="2"/>
  <c r="BC21" i="2" s="1"/>
  <c r="AG21" i="2"/>
  <c r="BE21" i="2" s="1"/>
  <c r="AE21" i="2"/>
  <c r="G21" i="2"/>
  <c r="DU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DE20" i="2"/>
  <c r="DD20" i="2"/>
  <c r="DC20" i="2"/>
  <c r="DB20" i="2"/>
  <c r="CZ20" i="2"/>
  <c r="CC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C20" i="2" s="1"/>
  <c r="BD20" i="2"/>
  <c r="AG20" i="2"/>
  <c r="AE20" i="2"/>
  <c r="AD20" i="2" s="1"/>
  <c r="BB20" i="2" s="1"/>
  <c r="G20" i="2"/>
  <c r="DU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F19" i="2"/>
  <c r="DE19" i="2"/>
  <c r="DD19" i="2"/>
  <c r="DC19" i="2"/>
  <c r="DB19" i="2"/>
  <c r="CZ19" i="2"/>
  <c r="CC19" i="2"/>
  <c r="CA19" i="2" s="1"/>
  <c r="BY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D19" i="2"/>
  <c r="AG19" i="2"/>
  <c r="BE19" i="2" s="1"/>
  <c r="AE19" i="2"/>
  <c r="G19" i="2"/>
  <c r="DU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E18" i="2"/>
  <c r="DD18" i="2"/>
  <c r="DC18" i="2"/>
  <c r="DB18" i="2"/>
  <c r="DA18" i="2"/>
  <c r="CZ18" i="2"/>
  <c r="CA18" i="2"/>
  <c r="BY18" i="2"/>
  <c r="BW18" i="2"/>
  <c r="BV18" i="2"/>
  <c r="BU18" i="2"/>
  <c r="BT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A18" i="2"/>
  <c r="AU18" i="2"/>
  <c r="AE18" i="2"/>
  <c r="G18" i="2"/>
  <c r="BZ18" i="2" s="1"/>
  <c r="CX18" i="2" s="1"/>
  <c r="DU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G17" i="2"/>
  <c r="DF17" i="2"/>
  <c r="DE17" i="2"/>
  <c r="DD17" i="2"/>
  <c r="CY17" i="2" s="1"/>
  <c r="DC17" i="2"/>
  <c r="DB17" i="2"/>
  <c r="DA17" i="2"/>
  <c r="CZ17" i="2"/>
  <c r="CA17" i="2"/>
  <c r="BZ17" i="2"/>
  <c r="CX17" i="2" s="1"/>
  <c r="BY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C17" i="2" s="1"/>
  <c r="BH17" i="2"/>
  <c r="BG17" i="2"/>
  <c r="BF17" i="2"/>
  <c r="BE17" i="2"/>
  <c r="BD17" i="2"/>
  <c r="AE17" i="2"/>
  <c r="AD17" i="2" s="1"/>
  <c r="BB17" i="2" s="1"/>
  <c r="G17" i="2"/>
  <c r="DU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F16" i="2"/>
  <c r="DE16" i="2"/>
  <c r="DD16" i="2"/>
  <c r="DC16" i="2"/>
  <c r="DB16" i="2"/>
  <c r="DA16" i="2"/>
  <c r="CZ16" i="2"/>
  <c r="CY16" i="2"/>
  <c r="CA16" i="2"/>
  <c r="BZ16" i="2" s="1"/>
  <c r="CX16" i="2" s="1"/>
  <c r="BY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AE16" i="2"/>
  <c r="AD16" i="2" s="1"/>
  <c r="BB16" i="2" s="1"/>
  <c r="G16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DE15" i="2"/>
  <c r="DD15" i="2"/>
  <c r="DC15" i="2"/>
  <c r="DB15" i="2"/>
  <c r="DA15" i="2"/>
  <c r="CZ15" i="2"/>
  <c r="CW15" i="2"/>
  <c r="CW144" i="2" s="1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F144" i="2" s="1"/>
  <c r="BE15" i="2"/>
  <c r="BD15" i="2"/>
  <c r="BA15" i="2"/>
  <c r="BA144" i="2" s="1"/>
  <c r="AE15" i="2"/>
  <c r="AC15" i="2"/>
  <c r="G15" i="2"/>
  <c r="DU14" i="2"/>
  <c r="DS14" i="2"/>
  <c r="DR14" i="2"/>
  <c r="DQ14" i="2"/>
  <c r="DP14" i="2"/>
  <c r="DP144" i="2" s="1"/>
  <c r="DO14" i="2"/>
  <c r="DN14" i="2"/>
  <c r="DN144" i="2" s="1"/>
  <c r="DM14" i="2"/>
  <c r="DM144" i="2" s="1"/>
  <c r="DL14" i="2"/>
  <c r="DL144" i="2" s="1"/>
  <c r="DK14" i="2"/>
  <c r="DJ14" i="2"/>
  <c r="DI14" i="2"/>
  <c r="DH14" i="2"/>
  <c r="DH144" i="2" s="1"/>
  <c r="DG14" i="2"/>
  <c r="DF14" i="2"/>
  <c r="DF144" i="2" s="1"/>
  <c r="DE14" i="2"/>
  <c r="DE144" i="2" s="1"/>
  <c r="DD14" i="2"/>
  <c r="DD144" i="2" s="1"/>
  <c r="DC14" i="2"/>
  <c r="DB14" i="2"/>
  <c r="CZ14" i="2"/>
  <c r="CC14" i="2"/>
  <c r="CA14" i="2"/>
  <c r="BZ14" i="2"/>
  <c r="CX14" i="2" s="1"/>
  <c r="BY14" i="2"/>
  <c r="BW14" i="2"/>
  <c r="BV14" i="2"/>
  <c r="BU14" i="2"/>
  <c r="BT14" i="2"/>
  <c r="BT144" i="2" s="1"/>
  <c r="BS14" i="2"/>
  <c r="BR14" i="2"/>
  <c r="BR144" i="2" s="1"/>
  <c r="BQ14" i="2"/>
  <c r="BQ144" i="2" s="1"/>
  <c r="BP14" i="2"/>
  <c r="BO14" i="2"/>
  <c r="BN14" i="2"/>
  <c r="BM14" i="2"/>
  <c r="BL14" i="2"/>
  <c r="BL144" i="2" s="1"/>
  <c r="BK14" i="2"/>
  <c r="BK144" i="2" s="1"/>
  <c r="BJ14" i="2"/>
  <c r="BJ144" i="2" s="1"/>
  <c r="BI14" i="2"/>
  <c r="BI144" i="2" s="1"/>
  <c r="BH14" i="2"/>
  <c r="BG14" i="2"/>
  <c r="BF14" i="2"/>
  <c r="BD14" i="2"/>
  <c r="AG14" i="2"/>
  <c r="AE14" i="2"/>
  <c r="G14" i="2"/>
  <c r="DU13" i="2"/>
  <c r="DS13" i="2"/>
  <c r="DR13" i="2"/>
  <c r="DQ13" i="2"/>
  <c r="DP13" i="2"/>
  <c r="DO13" i="2"/>
  <c r="DN13" i="2"/>
  <c r="DM13" i="2"/>
  <c r="DL13" i="2"/>
  <c r="DK13" i="2"/>
  <c r="DJ13" i="2"/>
  <c r="DI13" i="2"/>
  <c r="DH13" i="2"/>
  <c r="DG13" i="2"/>
  <c r="DF13" i="2"/>
  <c r="DE13" i="2"/>
  <c r="DD13" i="2"/>
  <c r="DC13" i="2"/>
  <c r="CY13" i="2" s="1"/>
  <c r="DB13" i="2"/>
  <c r="DA13" i="2"/>
  <c r="CZ13" i="2"/>
  <c r="CA13" i="2"/>
  <c r="BY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BC13" i="2" s="1"/>
  <c r="AE13" i="2"/>
  <c r="G13" i="2"/>
  <c r="AD13" i="2" s="1"/>
  <c r="BB13" i="2" s="1"/>
  <c r="DU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DE12" i="2"/>
  <c r="DD12" i="2"/>
  <c r="DC12" i="2"/>
  <c r="DC37" i="2" s="1"/>
  <c r="DB12" i="2"/>
  <c r="DB37" i="2" s="1"/>
  <c r="DA12" i="2"/>
  <c r="CZ12" i="2"/>
  <c r="CA12" i="2"/>
  <c r="BY12" i="2"/>
  <c r="BW12" i="2"/>
  <c r="BW37" i="2" s="1"/>
  <c r="BV12" i="2"/>
  <c r="BU12" i="2"/>
  <c r="BT12" i="2"/>
  <c r="BS12" i="2"/>
  <c r="BR12" i="2"/>
  <c r="BQ12" i="2"/>
  <c r="BP12" i="2"/>
  <c r="BO12" i="2"/>
  <c r="BO37" i="2" s="1"/>
  <c r="BN12" i="2"/>
  <c r="BN37" i="2" s="1"/>
  <c r="BM12" i="2"/>
  <c r="BM37" i="2" s="1"/>
  <c r="BL12" i="2"/>
  <c r="BK12" i="2"/>
  <c r="BJ12" i="2"/>
  <c r="BI12" i="2"/>
  <c r="BH12" i="2"/>
  <c r="BG12" i="2"/>
  <c r="BF12" i="2"/>
  <c r="BE12" i="2"/>
  <c r="BC12" i="2" s="1"/>
  <c r="BD12" i="2"/>
  <c r="AE12" i="2"/>
  <c r="AD12" i="2" s="1"/>
  <c r="BB12" i="2" s="1"/>
  <c r="G12" i="2"/>
  <c r="BZ12" i="2" s="1"/>
  <c r="CX12" i="2" s="1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DE11" i="2"/>
  <c r="DD11" i="2"/>
  <c r="DC11" i="2"/>
  <c r="DB11" i="2"/>
  <c r="DA11" i="2"/>
  <c r="CZ11" i="2"/>
  <c r="CY11" i="2" s="1"/>
  <c r="CA11" i="2"/>
  <c r="BZ11" i="2"/>
  <c r="CX11" i="2" s="1"/>
  <c r="BY11" i="2"/>
  <c r="BX11" i="2"/>
  <c r="BX146" i="2" s="1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C11" i="2" s="1"/>
  <c r="BI11" i="2"/>
  <c r="BH11" i="2"/>
  <c r="BG11" i="2"/>
  <c r="BF11" i="2"/>
  <c r="BE11" i="2"/>
  <c r="BD11" i="2"/>
  <c r="BB11" i="2"/>
  <c r="AE11" i="2"/>
  <c r="AD11" i="2"/>
  <c r="G11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E10" i="2"/>
  <c r="DD10" i="2"/>
  <c r="DC10" i="2"/>
  <c r="DB10" i="2"/>
  <c r="DA10" i="2"/>
  <c r="CZ10" i="2"/>
  <c r="CW10" i="2"/>
  <c r="CA10" i="2" s="1"/>
  <c r="BZ10" i="2" s="1"/>
  <c r="CX10" i="2" s="1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A10" i="2"/>
  <c r="AE10" i="2"/>
  <c r="AD10" i="2"/>
  <c r="BB10" i="2" s="1"/>
  <c r="AC10" i="2"/>
  <c r="G10" i="2" s="1"/>
  <c r="DU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CY9" i="2" s="1"/>
  <c r="DE9" i="2"/>
  <c r="DD9" i="2"/>
  <c r="DC9" i="2"/>
  <c r="DB9" i="2"/>
  <c r="DA9" i="2"/>
  <c r="CZ9" i="2"/>
  <c r="CA9" i="2"/>
  <c r="BT9" i="2"/>
  <c r="AU9" i="2"/>
  <c r="BS9" i="2" s="1"/>
  <c r="BC9" i="2" s="1"/>
  <c r="G9" i="2"/>
  <c r="BZ9" i="2" s="1"/>
  <c r="CX9" i="2" s="1"/>
  <c r="DU8" i="2"/>
  <c r="DS8" i="2"/>
  <c r="DR8" i="2"/>
  <c r="DQ8" i="2"/>
  <c r="DP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Q8" i="2"/>
  <c r="DO8" i="2" s="1"/>
  <c r="BY8" i="2"/>
  <c r="BW8" i="2"/>
  <c r="BV8" i="2"/>
  <c r="BU8" i="2"/>
  <c r="BT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AU8" i="2"/>
  <c r="AE8" i="2" s="1"/>
  <c r="AD8" i="2" s="1"/>
  <c r="BB8" i="2" s="1"/>
  <c r="G8" i="2"/>
  <c r="DU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 s="1"/>
  <c r="CA7" i="2"/>
  <c r="BZ7" i="2"/>
  <c r="CX7" i="2" s="1"/>
  <c r="BY7" i="2"/>
  <c r="BW7" i="2"/>
  <c r="BV7" i="2"/>
  <c r="BU7" i="2"/>
  <c r="BT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AU7" i="2"/>
  <c r="G7" i="2"/>
  <c r="DU6" i="2"/>
  <c r="DS6" i="2"/>
  <c r="DR6" i="2"/>
  <c r="DQ6" i="2"/>
  <c r="DP6" i="2"/>
  <c r="DO6" i="2"/>
  <c r="DN6" i="2"/>
  <c r="DM6" i="2"/>
  <c r="DM37" i="2" s="1"/>
  <c r="DL6" i="2"/>
  <c r="DK6" i="2"/>
  <c r="DJ6" i="2"/>
  <c r="DI6" i="2"/>
  <c r="DH6" i="2"/>
  <c r="DG6" i="2"/>
  <c r="DF6" i="2"/>
  <c r="DE6" i="2"/>
  <c r="DE37" i="2" s="1"/>
  <c r="DD6" i="2"/>
  <c r="DD37" i="2" s="1"/>
  <c r="DC6" i="2"/>
  <c r="DB6" i="2"/>
  <c r="DA6" i="2"/>
  <c r="CZ6" i="2"/>
  <c r="CA6" i="2"/>
  <c r="BZ6" i="2"/>
  <c r="CX6" i="2" s="1"/>
  <c r="BY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I6" i="2"/>
  <c r="BH6" i="2"/>
  <c r="BC6" i="2" s="1"/>
  <c r="BG6" i="2"/>
  <c r="BF6" i="2"/>
  <c r="BE6" i="2"/>
  <c r="BD6" i="2"/>
  <c r="AE6" i="2"/>
  <c r="AD6" i="2"/>
  <c r="BB6" i="2" s="1"/>
  <c r="G6" i="2"/>
  <c r="DU5" i="2"/>
  <c r="DS5" i="2"/>
  <c r="DR5" i="2"/>
  <c r="DQ5" i="2"/>
  <c r="DP5" i="2"/>
  <c r="DO5" i="2"/>
  <c r="DN5" i="2"/>
  <c r="DN37" i="2" s="1"/>
  <c r="DM5" i="2"/>
  <c r="DL5" i="2"/>
  <c r="DK5" i="2"/>
  <c r="DJ5" i="2"/>
  <c r="DI5" i="2"/>
  <c r="DH5" i="2"/>
  <c r="DG5" i="2"/>
  <c r="DF5" i="2"/>
  <c r="DF37" i="2" s="1"/>
  <c r="DE5" i="2"/>
  <c r="DD5" i="2"/>
  <c r="DC5" i="2"/>
  <c r="DB5" i="2"/>
  <c r="DA5" i="2"/>
  <c r="CZ5" i="2"/>
  <c r="CA5" i="2"/>
  <c r="BY5" i="2"/>
  <c r="BW5" i="2"/>
  <c r="BV5" i="2"/>
  <c r="BU5" i="2"/>
  <c r="BT5" i="2"/>
  <c r="BS5" i="2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E5" i="2"/>
  <c r="BD5" i="2"/>
  <c r="AU5" i="2"/>
  <c r="AE5" i="2" s="1"/>
  <c r="AD5" i="2" s="1"/>
  <c r="BB5" i="2" s="1"/>
  <c r="G5" i="2"/>
  <c r="DS4" i="2"/>
  <c r="DR4" i="2"/>
  <c r="DR37" i="2" s="1"/>
  <c r="DQ4" i="2"/>
  <c r="DP4" i="2"/>
  <c r="DN4" i="2"/>
  <c r="DM4" i="2"/>
  <c r="DL4" i="2"/>
  <c r="DK4" i="2"/>
  <c r="DJ4" i="2"/>
  <c r="DI4" i="2"/>
  <c r="DH4" i="2"/>
  <c r="DG4" i="2"/>
  <c r="DF4" i="2"/>
  <c r="DE4" i="2"/>
  <c r="DD4" i="2"/>
  <c r="DC4" i="2"/>
  <c r="DB4" i="2"/>
  <c r="DA4" i="2"/>
  <c r="CZ4" i="2"/>
  <c r="CW4" i="2"/>
  <c r="CQ4" i="2"/>
  <c r="BW4" i="2"/>
  <c r="BV4" i="2"/>
  <c r="BU4" i="2"/>
  <c r="BT4" i="2"/>
  <c r="BR4" i="2"/>
  <c r="BQ4" i="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A4" i="2"/>
  <c r="BY4" i="2" s="1"/>
  <c r="AU4" i="2"/>
  <c r="AC4" i="2"/>
  <c r="G4" i="2"/>
  <c r="DT147" i="1"/>
  <c r="DB147" i="1"/>
  <c r="CU147" i="1"/>
  <c r="CT147" i="1"/>
  <c r="CS147" i="1"/>
  <c r="CR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B147" i="1"/>
  <c r="BX147" i="1"/>
  <c r="AY147" i="1"/>
  <c r="AX147" i="1"/>
  <c r="AW147" i="1"/>
  <c r="AV147" i="1"/>
  <c r="AS147" i="1"/>
  <c r="AR147" i="1"/>
  <c r="AQ147" i="1"/>
  <c r="AP147" i="1"/>
  <c r="AO147" i="1"/>
  <c r="AN147" i="1"/>
  <c r="AM147" i="1"/>
  <c r="AL147" i="1"/>
  <c r="AK147" i="1"/>
  <c r="AJ147" i="1"/>
  <c r="AI147" i="1"/>
  <c r="AH147" i="1"/>
  <c r="AF147" i="1"/>
  <c r="AB147" i="1"/>
  <c r="Z147" i="1"/>
  <c r="Y147" i="1"/>
  <c r="X147" i="1"/>
  <c r="W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CU146" i="1"/>
  <c r="CT146" i="1"/>
  <c r="CS146" i="1"/>
  <c r="CR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D146" i="1"/>
  <c r="CB146" i="1"/>
  <c r="AY146" i="1"/>
  <c r="AX146" i="1"/>
  <c r="AW146" i="1"/>
  <c r="AV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H146" i="1"/>
  <c r="AF146" i="1"/>
  <c r="AB146" i="1"/>
  <c r="Z146" i="1"/>
  <c r="Y146" i="1"/>
  <c r="X146" i="1"/>
  <c r="W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DT145" i="1"/>
  <c r="CU145" i="1"/>
  <c r="CT145" i="1"/>
  <c r="CR145" i="1"/>
  <c r="CO145" i="1"/>
  <c r="CN145" i="1"/>
  <c r="CM145" i="1"/>
  <c r="CL145" i="1"/>
  <c r="CK145" i="1"/>
  <c r="CJ145" i="1"/>
  <c r="CI145" i="1"/>
  <c r="CG145" i="1"/>
  <c r="CF145" i="1"/>
  <c r="CE145" i="1"/>
  <c r="CD145" i="1"/>
  <c r="CC145" i="1"/>
  <c r="CB145" i="1"/>
  <c r="BX145" i="1"/>
  <c r="AX145" i="1"/>
  <c r="AV145" i="1"/>
  <c r="AS145" i="1"/>
  <c r="AR145" i="1"/>
  <c r="AQ145" i="1"/>
  <c r="AP145" i="1"/>
  <c r="AO145" i="1"/>
  <c r="AN145" i="1"/>
  <c r="AM145" i="1"/>
  <c r="AK145" i="1"/>
  <c r="AJ145" i="1"/>
  <c r="AI145" i="1"/>
  <c r="AH145" i="1"/>
  <c r="AG145" i="1"/>
  <c r="AF145" i="1"/>
  <c r="AB145" i="1"/>
  <c r="Z145" i="1"/>
  <c r="Y145" i="1"/>
  <c r="X145" i="1"/>
  <c r="W145" i="1"/>
  <c r="S145" i="1"/>
  <c r="Q145" i="1"/>
  <c r="P145" i="1"/>
  <c r="O145" i="1"/>
  <c r="M145" i="1"/>
  <c r="L145" i="1"/>
  <c r="K145" i="1"/>
  <c r="J145" i="1"/>
  <c r="I145" i="1"/>
  <c r="H145" i="1"/>
  <c r="DT144" i="1"/>
  <c r="CU144" i="1"/>
  <c r="CT144" i="1"/>
  <c r="CS144" i="1"/>
  <c r="CR144" i="1"/>
  <c r="CQ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B144" i="1"/>
  <c r="BX144" i="1"/>
  <c r="AY144" i="1"/>
  <c r="AX144" i="1"/>
  <c r="AW144" i="1"/>
  <c r="AV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F144" i="1"/>
  <c r="AB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H144" i="1"/>
  <c r="DT143" i="1"/>
  <c r="CU143" i="1"/>
  <c r="CS143" i="1"/>
  <c r="CR143" i="1"/>
  <c r="CQ143" i="1"/>
  <c r="CP143" i="1"/>
  <c r="CO143" i="1"/>
  <c r="CN143" i="1"/>
  <c r="CM143" i="1"/>
  <c r="CL143" i="1"/>
  <c r="CK143" i="1"/>
  <c r="CJ143" i="1"/>
  <c r="CI143" i="1"/>
  <c r="CH143" i="1"/>
  <c r="CG143" i="1"/>
  <c r="CE143" i="1"/>
  <c r="CD143" i="1"/>
  <c r="CB143" i="1"/>
  <c r="BX143" i="1"/>
  <c r="AY143" i="1"/>
  <c r="AW143" i="1"/>
  <c r="AV143" i="1"/>
  <c r="AU143" i="1"/>
  <c r="AT143" i="1"/>
  <c r="AS143" i="1"/>
  <c r="AR143" i="1"/>
  <c r="AQ143" i="1"/>
  <c r="AP143" i="1"/>
  <c r="AO143" i="1"/>
  <c r="AN143" i="1"/>
  <c r="AM143" i="1"/>
  <c r="AL143" i="1"/>
  <c r="AK143" i="1"/>
  <c r="AI143" i="1"/>
  <c r="AH143" i="1"/>
  <c r="AB143" i="1"/>
  <c r="Z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H143" i="1"/>
  <c r="CW142" i="1"/>
  <c r="CU142" i="1"/>
  <c r="CT142" i="1"/>
  <c r="CS142" i="1"/>
  <c r="CR142" i="1"/>
  <c r="CP142" i="1"/>
  <c r="CO142" i="1"/>
  <c r="CN142" i="1"/>
  <c r="CM142" i="1"/>
  <c r="CL142" i="1"/>
  <c r="CK142" i="1"/>
  <c r="CJ142" i="1"/>
  <c r="CI142" i="1"/>
  <c r="CH142" i="1"/>
  <c r="CG142" i="1"/>
  <c r="CF142" i="1"/>
  <c r="CE142" i="1"/>
  <c r="CD142" i="1"/>
  <c r="CB142" i="1"/>
  <c r="AY142" i="1"/>
  <c r="AX142" i="1"/>
  <c r="AW142" i="1"/>
  <c r="AV142" i="1"/>
  <c r="AT142" i="1"/>
  <c r="AS142" i="1"/>
  <c r="AR142" i="1"/>
  <c r="AQ142" i="1"/>
  <c r="AP142" i="1"/>
  <c r="AO142" i="1"/>
  <c r="AN142" i="1"/>
  <c r="AM142" i="1"/>
  <c r="AK142" i="1"/>
  <c r="AJ142" i="1"/>
  <c r="AI142" i="1"/>
  <c r="AH142" i="1"/>
  <c r="AF142" i="1"/>
  <c r="Z142" i="1"/>
  <c r="Y142" i="1"/>
  <c r="X142" i="1"/>
  <c r="W142" i="1"/>
  <c r="V142" i="1"/>
  <c r="U142" i="1"/>
  <c r="S142" i="1"/>
  <c r="R142" i="1"/>
  <c r="Q142" i="1"/>
  <c r="N142" i="1"/>
  <c r="M142" i="1"/>
  <c r="L142" i="1"/>
  <c r="K142" i="1"/>
  <c r="J142" i="1"/>
  <c r="I142" i="1"/>
  <c r="H142" i="1"/>
  <c r="DO141" i="1"/>
  <c r="CW141" i="1"/>
  <c r="CU141" i="1"/>
  <c r="CT141" i="1"/>
  <c r="CS141" i="1"/>
  <c r="CR141" i="1"/>
  <c r="CQ141" i="1"/>
  <c r="CP141" i="1"/>
  <c r="CO141" i="1"/>
  <c r="CM141" i="1"/>
  <c r="CL141" i="1"/>
  <c r="CK141" i="1"/>
  <c r="CJ141" i="1"/>
  <c r="CI141" i="1"/>
  <c r="CG141" i="1"/>
  <c r="CF141" i="1"/>
  <c r="CE141" i="1"/>
  <c r="CD141" i="1"/>
  <c r="CC141" i="1"/>
  <c r="CB141" i="1"/>
  <c r="BF141" i="1"/>
  <c r="AY141" i="1"/>
  <c r="AX141" i="1"/>
  <c r="AW141" i="1"/>
  <c r="AV141" i="1"/>
  <c r="AU141" i="1"/>
  <c r="AT141" i="1"/>
  <c r="AS141" i="1"/>
  <c r="AS148" i="1" s="1"/>
  <c r="AQ141" i="1"/>
  <c r="AP141" i="1"/>
  <c r="AO141" i="1"/>
  <c r="AN141" i="1"/>
  <c r="AM141" i="1"/>
  <c r="AK141" i="1"/>
  <c r="AK148" i="1" s="1"/>
  <c r="AJ141" i="1"/>
  <c r="AI141" i="1"/>
  <c r="AH141" i="1"/>
  <c r="AG141" i="1"/>
  <c r="AF141" i="1"/>
  <c r="AA141" i="1"/>
  <c r="Z141" i="1"/>
  <c r="Y141" i="1"/>
  <c r="Y148" i="1" s="1"/>
  <c r="X141" i="1"/>
  <c r="W141" i="1"/>
  <c r="V141" i="1"/>
  <c r="T141" i="1"/>
  <c r="S141" i="1"/>
  <c r="R141" i="1"/>
  <c r="P141" i="1"/>
  <c r="N141" i="1"/>
  <c r="M141" i="1"/>
  <c r="L141" i="1"/>
  <c r="K141" i="1"/>
  <c r="J141" i="1"/>
  <c r="I141" i="1"/>
  <c r="H141" i="1"/>
  <c r="CW137" i="1"/>
  <c r="CU137" i="1"/>
  <c r="CT137" i="1"/>
  <c r="CS137" i="1"/>
  <c r="CR137" i="1"/>
  <c r="CP137" i="1"/>
  <c r="CO137" i="1"/>
  <c r="CM137" i="1"/>
  <c r="CL137" i="1"/>
  <c r="CK137" i="1"/>
  <c r="CJ137" i="1"/>
  <c r="CI137" i="1"/>
  <c r="CG137" i="1"/>
  <c r="CF137" i="1"/>
  <c r="CE137" i="1"/>
  <c r="CD137" i="1"/>
  <c r="CB137" i="1"/>
  <c r="AY137" i="1"/>
  <c r="AX137" i="1"/>
  <c r="AW137" i="1"/>
  <c r="AV137" i="1"/>
  <c r="AT137" i="1"/>
  <c r="AS137" i="1"/>
  <c r="AQ137" i="1"/>
  <c r="AP137" i="1"/>
  <c r="AO137" i="1"/>
  <c r="AN137" i="1"/>
  <c r="AM137" i="1"/>
  <c r="AK137" i="1"/>
  <c r="AJ137" i="1"/>
  <c r="AI137" i="1"/>
  <c r="AH137" i="1"/>
  <c r="AF137" i="1"/>
  <c r="AA137" i="1"/>
  <c r="Z137" i="1"/>
  <c r="Y137" i="1"/>
  <c r="X137" i="1"/>
  <c r="W137" i="1"/>
  <c r="V137" i="1"/>
  <c r="S137" i="1"/>
  <c r="R137" i="1"/>
  <c r="M137" i="1"/>
  <c r="L137" i="1"/>
  <c r="K137" i="1"/>
  <c r="J137" i="1"/>
  <c r="H137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CZ136" i="1"/>
  <c r="CC136" i="1"/>
  <c r="CA136" i="1" s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D136" i="1"/>
  <c r="AG136" i="1"/>
  <c r="AE136" i="1"/>
  <c r="I136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CZ135" i="1"/>
  <c r="CC135" i="1"/>
  <c r="CA135" i="1" s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D135" i="1"/>
  <c r="BA135" i="1"/>
  <c r="AG135" i="1"/>
  <c r="AE135" i="1" s="1"/>
  <c r="AC135" i="1"/>
  <c r="DU135" i="1" s="1"/>
  <c r="I135" i="1"/>
  <c r="DU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X134" i="1"/>
  <c r="CA134" i="1"/>
  <c r="BY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C134" i="1" s="1"/>
  <c r="BD134" i="1"/>
  <c r="AE134" i="1"/>
  <c r="G134" i="1"/>
  <c r="DU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A133" i="1"/>
  <c r="BY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C133" i="1" s="1"/>
  <c r="BI133" i="1"/>
  <c r="BH133" i="1"/>
  <c r="BG133" i="1"/>
  <c r="BF133" i="1"/>
  <c r="BE133" i="1"/>
  <c r="BD133" i="1"/>
  <c r="AE133" i="1"/>
  <c r="G133" i="1"/>
  <c r="DU132" i="1"/>
  <c r="DS132" i="1"/>
  <c r="DR132" i="1"/>
  <c r="DQ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A132" i="1"/>
  <c r="BY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AE132" i="1"/>
  <c r="G132" i="1"/>
  <c r="DU131" i="1"/>
  <c r="DS131" i="1"/>
  <c r="DR131" i="1"/>
  <c r="DQ131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DA131" i="1"/>
  <c r="CZ131" i="1"/>
  <c r="CA131" i="1"/>
  <c r="BY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E131" i="1"/>
  <c r="BC131" i="1" s="1"/>
  <c r="BD131" i="1"/>
  <c r="AE131" i="1"/>
  <c r="G131" i="1"/>
  <c r="DU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DC130" i="1"/>
  <c r="DB130" i="1"/>
  <c r="CZ130" i="1"/>
  <c r="CC130" i="1"/>
  <c r="BY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D130" i="1"/>
  <c r="AG130" i="1"/>
  <c r="BE130" i="1" s="1"/>
  <c r="AE130" i="1"/>
  <c r="G130" i="1"/>
  <c r="DU129" i="1"/>
  <c r="DS129" i="1"/>
  <c r="DR129" i="1"/>
  <c r="DQ129" i="1"/>
  <c r="DP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CZ129" i="1"/>
  <c r="CC129" i="1"/>
  <c r="BY129" i="1"/>
  <c r="BW129" i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D129" i="1"/>
  <c r="AG129" i="1"/>
  <c r="BE129" i="1" s="1"/>
  <c r="G129" i="1"/>
  <c r="DU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CZ128" i="1"/>
  <c r="CC128" i="1"/>
  <c r="DA128" i="1" s="1"/>
  <c r="CA128" i="1"/>
  <c r="BY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D128" i="1"/>
  <c r="AG128" i="1"/>
  <c r="AE128" i="1" s="1"/>
  <c r="G128" i="1"/>
  <c r="DU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C127" i="1"/>
  <c r="DB127" i="1"/>
  <c r="DA127" i="1"/>
  <c r="CZ127" i="1"/>
  <c r="CA127" i="1"/>
  <c r="BY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E127" i="1"/>
  <c r="BD127" i="1"/>
  <c r="AE127" i="1"/>
  <c r="AD127" i="1"/>
  <c r="BB127" i="1" s="1"/>
  <c r="G127" i="1"/>
  <c r="DU126" i="1"/>
  <c r="DS126" i="1"/>
  <c r="DR126" i="1"/>
  <c r="DQ126" i="1"/>
  <c r="DP126" i="1"/>
  <c r="DN126" i="1"/>
  <c r="DM126" i="1"/>
  <c r="DL126" i="1"/>
  <c r="DK126" i="1"/>
  <c r="DJ126" i="1"/>
  <c r="DI126" i="1"/>
  <c r="DH126" i="1"/>
  <c r="DG126" i="1"/>
  <c r="DF126" i="1"/>
  <c r="DE126" i="1"/>
  <c r="DD126" i="1"/>
  <c r="DC126" i="1"/>
  <c r="DB126" i="1"/>
  <c r="CZ126" i="1"/>
  <c r="CQ126" i="1"/>
  <c r="CC126" i="1"/>
  <c r="BY126" i="1"/>
  <c r="BW126" i="1"/>
  <c r="BV126" i="1"/>
  <c r="BU126" i="1"/>
  <c r="BT126" i="1"/>
  <c r="BR126" i="1"/>
  <c r="BQ126" i="1"/>
  <c r="BP126" i="1"/>
  <c r="BO126" i="1"/>
  <c r="BN126" i="1"/>
  <c r="BM126" i="1"/>
  <c r="BL126" i="1"/>
  <c r="BK126" i="1"/>
  <c r="BJ126" i="1"/>
  <c r="BI126" i="1"/>
  <c r="BH126" i="1"/>
  <c r="BG126" i="1"/>
  <c r="BF126" i="1"/>
  <c r="BD126" i="1"/>
  <c r="AU126" i="1"/>
  <c r="BS126" i="1" s="1"/>
  <c r="AG126" i="1"/>
  <c r="BE126" i="1" s="1"/>
  <c r="G126" i="1"/>
  <c r="DS125" i="1"/>
  <c r="DR125" i="1"/>
  <c r="DQ125" i="1"/>
  <c r="DP125" i="1"/>
  <c r="DO125" i="1"/>
  <c r="DN125" i="1"/>
  <c r="DM125" i="1"/>
  <c r="DK125" i="1"/>
  <c r="DJ125" i="1"/>
  <c r="DI125" i="1"/>
  <c r="DH125" i="1"/>
  <c r="DG125" i="1"/>
  <c r="DF125" i="1"/>
  <c r="DE125" i="1"/>
  <c r="DD125" i="1"/>
  <c r="DC125" i="1"/>
  <c r="DB125" i="1"/>
  <c r="DA125" i="1"/>
  <c r="CZ125" i="1"/>
  <c r="CA125" i="1"/>
  <c r="BY125" i="1"/>
  <c r="BW125" i="1"/>
  <c r="BV125" i="1"/>
  <c r="BU125" i="1"/>
  <c r="BT125" i="1"/>
  <c r="BS125" i="1"/>
  <c r="BR125" i="1"/>
  <c r="BQ125" i="1"/>
  <c r="BO125" i="1"/>
  <c r="BN125" i="1"/>
  <c r="BM125" i="1"/>
  <c r="BL125" i="1"/>
  <c r="BK125" i="1"/>
  <c r="BI125" i="1"/>
  <c r="BH125" i="1"/>
  <c r="BG125" i="1"/>
  <c r="BF125" i="1"/>
  <c r="BE125" i="1"/>
  <c r="BD125" i="1"/>
  <c r="BA125" i="1"/>
  <c r="AL125" i="1"/>
  <c r="AC125" i="1"/>
  <c r="DU125" i="1" s="1"/>
  <c r="T125" i="1"/>
  <c r="T137" i="1" s="1"/>
  <c r="G125" i="1"/>
  <c r="DU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G124" i="1"/>
  <c r="DF124" i="1"/>
  <c r="DE124" i="1"/>
  <c r="DD124" i="1"/>
  <c r="DC124" i="1"/>
  <c r="DB124" i="1"/>
  <c r="DA124" i="1"/>
  <c r="CZ124" i="1"/>
  <c r="CA124" i="1"/>
  <c r="BW124" i="1"/>
  <c r="BV124" i="1"/>
  <c r="BU124" i="1"/>
  <c r="BT124" i="1"/>
  <c r="BR124" i="1"/>
  <c r="BQ124" i="1"/>
  <c r="BP124" i="1"/>
  <c r="BO124" i="1"/>
  <c r="BN124" i="1"/>
  <c r="BM124" i="1"/>
  <c r="BL124" i="1"/>
  <c r="BK124" i="1"/>
  <c r="BJ124" i="1"/>
  <c r="BI124" i="1"/>
  <c r="BH124" i="1"/>
  <c r="BG124" i="1"/>
  <c r="BF124" i="1"/>
  <c r="BE124" i="1"/>
  <c r="BD124" i="1"/>
  <c r="BA124" i="1"/>
  <c r="AU124" i="1"/>
  <c r="BS124" i="1" s="1"/>
  <c r="AC124" i="1"/>
  <c r="BY124" i="1" s="1"/>
  <c r="G124" i="1"/>
  <c r="BZ124" i="1" s="1"/>
  <c r="CX124" i="1" s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G123" i="1"/>
  <c r="DF123" i="1"/>
  <c r="DE123" i="1"/>
  <c r="DD123" i="1"/>
  <c r="DC123" i="1"/>
  <c r="DB123" i="1"/>
  <c r="DA123" i="1"/>
  <c r="CZ123" i="1"/>
  <c r="CA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BH123" i="1"/>
  <c r="BG123" i="1"/>
  <c r="BF123" i="1"/>
  <c r="BE123" i="1"/>
  <c r="BD123" i="1"/>
  <c r="BA123" i="1"/>
  <c r="AE123" i="1" s="1"/>
  <c r="AC123" i="1"/>
  <c r="DU123" i="1" s="1"/>
  <c r="AB123" i="1"/>
  <c r="BX123" i="1" s="1"/>
  <c r="G123" i="1"/>
  <c r="DS122" i="1"/>
  <c r="DR122" i="1"/>
  <c r="DQ122" i="1"/>
  <c r="DP122" i="1"/>
  <c r="DO122" i="1"/>
  <c r="DN122" i="1"/>
  <c r="DM122" i="1"/>
  <c r="DL122" i="1"/>
  <c r="DK122" i="1"/>
  <c r="DJ122" i="1"/>
  <c r="DI122" i="1"/>
  <c r="DG122" i="1"/>
  <c r="DE122" i="1"/>
  <c r="DD122" i="1"/>
  <c r="DC122" i="1"/>
  <c r="DB122" i="1"/>
  <c r="DA122" i="1"/>
  <c r="CZ122" i="1"/>
  <c r="CA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I122" i="1"/>
  <c r="BH122" i="1"/>
  <c r="BG122" i="1"/>
  <c r="BF122" i="1"/>
  <c r="BE122" i="1"/>
  <c r="BD122" i="1"/>
  <c r="BA122" i="1"/>
  <c r="AZ122" i="1"/>
  <c r="AC122" i="1"/>
  <c r="AB122" i="1"/>
  <c r="P122" i="1"/>
  <c r="O122" i="1"/>
  <c r="BK122" i="1" s="1"/>
  <c r="N122" i="1"/>
  <c r="DS121" i="1"/>
  <c r="DR121" i="1"/>
  <c r="DQ121" i="1"/>
  <c r="DQ141" i="1" s="1"/>
  <c r="DP121" i="1"/>
  <c r="DO121" i="1"/>
  <c r="DN121" i="1"/>
  <c r="DK121" i="1"/>
  <c r="DJ121" i="1"/>
  <c r="DI121" i="1"/>
  <c r="DF121" i="1"/>
  <c r="DE121" i="1"/>
  <c r="DD121" i="1"/>
  <c r="DC121" i="1"/>
  <c r="DB121" i="1"/>
  <c r="DA121" i="1"/>
  <c r="CZ121" i="1"/>
  <c r="CN121" i="1"/>
  <c r="DL121" i="1" s="1"/>
  <c r="BY121" i="1"/>
  <c r="BW121" i="1"/>
  <c r="BV121" i="1"/>
  <c r="BU121" i="1"/>
  <c r="BT121" i="1"/>
  <c r="BT141" i="1" s="1"/>
  <c r="BS121" i="1"/>
  <c r="BR121" i="1"/>
  <c r="BO121" i="1"/>
  <c r="BN121" i="1"/>
  <c r="BI121" i="1"/>
  <c r="BH121" i="1"/>
  <c r="BG121" i="1"/>
  <c r="BG141" i="1" s="1"/>
  <c r="BE121" i="1"/>
  <c r="BD121" i="1"/>
  <c r="BA121" i="1"/>
  <c r="AR121" i="1"/>
  <c r="BP121" i="1" s="1"/>
  <c r="AL121" i="1"/>
  <c r="BJ121" i="1" s="1"/>
  <c r="AC121" i="1"/>
  <c r="AB121" i="1"/>
  <c r="BX121" i="1" s="1"/>
  <c r="U121" i="1"/>
  <c r="BQ121" i="1" s="1"/>
  <c r="Q121" i="1"/>
  <c r="BM121" i="1" s="1"/>
  <c r="P121" i="1"/>
  <c r="O121" i="1"/>
  <c r="DU120" i="1"/>
  <c r="DS120" i="1"/>
  <c r="DR120" i="1"/>
  <c r="DQ120" i="1"/>
  <c r="DP120" i="1"/>
  <c r="DO120" i="1"/>
  <c r="DN120" i="1"/>
  <c r="DM120" i="1"/>
  <c r="DL120" i="1"/>
  <c r="DK120" i="1"/>
  <c r="DJ120" i="1"/>
  <c r="DJ141" i="1" s="1"/>
  <c r="DI120" i="1"/>
  <c r="DH120" i="1"/>
  <c r="DE120" i="1"/>
  <c r="DE141" i="1" s="1"/>
  <c r="DD120" i="1"/>
  <c r="DC120" i="1"/>
  <c r="DA120" i="1"/>
  <c r="CZ120" i="1"/>
  <c r="CH120" i="1"/>
  <c r="BY120" i="1"/>
  <c r="BW120" i="1"/>
  <c r="BV120" i="1"/>
  <c r="BU120" i="1"/>
  <c r="BT120" i="1"/>
  <c r="BS120" i="1"/>
  <c r="BR120" i="1"/>
  <c r="BQ120" i="1"/>
  <c r="BP120" i="1"/>
  <c r="BO120" i="1"/>
  <c r="BO141" i="1" s="1"/>
  <c r="BN120" i="1"/>
  <c r="BN141" i="1" s="1"/>
  <c r="BI120" i="1"/>
  <c r="BH120" i="1"/>
  <c r="BG120" i="1"/>
  <c r="BE120" i="1"/>
  <c r="BD120" i="1"/>
  <c r="AL120" i="1"/>
  <c r="Q120" i="1"/>
  <c r="Q137" i="1" s="1"/>
  <c r="P120" i="1"/>
  <c r="O120" i="1"/>
  <c r="BK120" i="1" s="1"/>
  <c r="DU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A119" i="1"/>
  <c r="BY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E119" i="1"/>
  <c r="BD119" i="1"/>
  <c r="AE119" i="1"/>
  <c r="G119" i="1"/>
  <c r="AD119" i="1" s="1"/>
  <c r="BB119" i="1" s="1"/>
  <c r="DT118" i="1"/>
  <c r="CU118" i="1"/>
  <c r="CS118" i="1"/>
  <c r="CR118" i="1"/>
  <c r="CQ118" i="1"/>
  <c r="CP118" i="1"/>
  <c r="CO118" i="1"/>
  <c r="CN118" i="1"/>
  <c r="CM118" i="1"/>
  <c r="CL118" i="1"/>
  <c r="CK118" i="1"/>
  <c r="CJ118" i="1"/>
  <c r="CI118" i="1"/>
  <c r="CH118" i="1"/>
  <c r="CG118" i="1"/>
  <c r="CE118" i="1"/>
  <c r="CD118" i="1"/>
  <c r="CB118" i="1"/>
  <c r="BX118" i="1"/>
  <c r="AY118" i="1"/>
  <c r="AW118" i="1"/>
  <c r="AV118" i="1"/>
  <c r="AU118" i="1"/>
  <c r="AT118" i="1"/>
  <c r="AS118" i="1"/>
  <c r="AR118" i="1"/>
  <c r="AQ118" i="1"/>
  <c r="AP118" i="1"/>
  <c r="AO118" i="1"/>
  <c r="AN118" i="1"/>
  <c r="AM118" i="1"/>
  <c r="AL118" i="1"/>
  <c r="AK118" i="1"/>
  <c r="AI118" i="1"/>
  <c r="AH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H118" i="1"/>
  <c r="DU117" i="1"/>
  <c r="DS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A117" i="1"/>
  <c r="CZ117" i="1"/>
  <c r="CT117" i="1"/>
  <c r="DR117" i="1" s="1"/>
  <c r="BY117" i="1"/>
  <c r="BW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AX117" i="1"/>
  <c r="BV117" i="1" s="1"/>
  <c r="AE117" i="1"/>
  <c r="G117" i="1"/>
  <c r="DU116" i="1"/>
  <c r="DS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DC116" i="1"/>
  <c r="DA116" i="1"/>
  <c r="CZ116" i="1"/>
  <c r="CT116" i="1"/>
  <c r="CA116" i="1" s="1"/>
  <c r="BY116" i="1"/>
  <c r="BW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AX116" i="1"/>
  <c r="AE116" i="1" s="1"/>
  <c r="G116" i="1"/>
  <c r="DU115" i="1"/>
  <c r="DS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A115" i="1"/>
  <c r="CZ115" i="1"/>
  <c r="CT115" i="1"/>
  <c r="BY115" i="1"/>
  <c r="BW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AX115" i="1"/>
  <c r="BV115" i="1" s="1"/>
  <c r="AE115" i="1"/>
  <c r="AD115" i="1" s="1"/>
  <c r="BB115" i="1" s="1"/>
  <c r="G115" i="1"/>
  <c r="DU114" i="1"/>
  <c r="DS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/>
  <c r="DD114" i="1"/>
  <c r="DC114" i="1"/>
  <c r="DB114" i="1"/>
  <c r="DA114" i="1"/>
  <c r="CZ114" i="1"/>
  <c r="CT114" i="1"/>
  <c r="DR114" i="1" s="1"/>
  <c r="BY114" i="1"/>
  <c r="BW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AX114" i="1"/>
  <c r="BV114" i="1" s="1"/>
  <c r="AF114" i="1"/>
  <c r="AF118" i="1" s="1"/>
  <c r="G114" i="1"/>
  <c r="DU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A113" i="1"/>
  <c r="CZ113" i="1"/>
  <c r="CA113" i="1"/>
  <c r="BY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AE113" i="1"/>
  <c r="G113" i="1"/>
  <c r="DU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A112" i="1"/>
  <c r="CZ112" i="1"/>
  <c r="CA112" i="1"/>
  <c r="BY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AE112" i="1"/>
  <c r="G112" i="1"/>
  <c r="DU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C111" i="1"/>
  <c r="CY111" i="1" s="1"/>
  <c r="DA111" i="1"/>
  <c r="CZ111" i="1"/>
  <c r="CA111" i="1"/>
  <c r="BY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AE111" i="1"/>
  <c r="G111" i="1"/>
  <c r="DU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A110" i="1"/>
  <c r="CZ110" i="1"/>
  <c r="CX110" i="1"/>
  <c r="CA110" i="1"/>
  <c r="BZ110" i="1" s="1"/>
  <c r="BY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C110" i="1" s="1"/>
  <c r="BI110" i="1"/>
  <c r="BH110" i="1"/>
  <c r="BG110" i="1"/>
  <c r="BF110" i="1"/>
  <c r="BE110" i="1"/>
  <c r="BD110" i="1"/>
  <c r="AE110" i="1"/>
  <c r="AD110" i="1" s="1"/>
  <c r="BB110" i="1" s="1"/>
  <c r="G110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W109" i="1"/>
  <c r="CA109" i="1" s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A109" i="1"/>
  <c r="AC109" i="1"/>
  <c r="DU109" i="1" s="1"/>
  <c r="G109" i="1"/>
  <c r="DU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/>
  <c r="DC108" i="1"/>
  <c r="DA108" i="1"/>
  <c r="CZ108" i="1"/>
  <c r="CF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G108" i="1"/>
  <c r="BF108" i="1"/>
  <c r="BE108" i="1"/>
  <c r="BD108" i="1"/>
  <c r="BA108" i="1"/>
  <c r="BY108" i="1" s="1"/>
  <c r="AJ108" i="1"/>
  <c r="G108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B107" i="1"/>
  <c r="CZ107" i="1"/>
  <c r="CC107" i="1"/>
  <c r="BW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D107" i="1"/>
  <c r="BA107" i="1"/>
  <c r="AX107" i="1"/>
  <c r="BV107" i="1" s="1"/>
  <c r="AG107" i="1"/>
  <c r="BE107" i="1" s="1"/>
  <c r="AC107" i="1"/>
  <c r="I107" i="1"/>
  <c r="I143" i="1" s="1"/>
  <c r="DU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A106" i="1"/>
  <c r="CZ106" i="1"/>
  <c r="CX106" i="1"/>
  <c r="BV106" i="1"/>
  <c r="BC106" i="1" s="1"/>
  <c r="AE106" i="1"/>
  <c r="G106" i="1"/>
  <c r="DU105" i="1"/>
  <c r="DS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A105" i="1"/>
  <c r="CZ105" i="1"/>
  <c r="CT105" i="1"/>
  <c r="CA105" i="1" s="1"/>
  <c r="BY105" i="1"/>
  <c r="BW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AX105" i="1"/>
  <c r="AE105" i="1" s="1"/>
  <c r="G105" i="1"/>
  <c r="DU104" i="1"/>
  <c r="DS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DD104" i="1"/>
  <c r="DC104" i="1"/>
  <c r="DA104" i="1"/>
  <c r="CZ104" i="1"/>
  <c r="CT104" i="1"/>
  <c r="BY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AX104" i="1"/>
  <c r="AE104" i="1" s="1"/>
  <c r="AD104" i="1" s="1"/>
  <c r="BB104" i="1" s="1"/>
  <c r="G104" i="1"/>
  <c r="DU103" i="1"/>
  <c r="DS103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F103" i="1"/>
  <c r="DE103" i="1"/>
  <c r="DD103" i="1"/>
  <c r="DC103" i="1"/>
  <c r="DA103" i="1"/>
  <c r="CZ103" i="1"/>
  <c r="CZ118" i="1" s="1"/>
  <c r="CA103" i="1"/>
  <c r="BY103" i="1"/>
  <c r="BW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AX103" i="1"/>
  <c r="G103" i="1"/>
  <c r="DT102" i="1"/>
  <c r="CU102" i="1"/>
  <c r="CT102" i="1"/>
  <c r="CS102" i="1"/>
  <c r="CR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B102" i="1"/>
  <c r="BX102" i="1"/>
  <c r="AY102" i="1"/>
  <c r="AX102" i="1"/>
  <c r="AW102" i="1"/>
  <c r="AV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F102" i="1"/>
  <c r="AB102" i="1"/>
  <c r="AA102" i="1"/>
  <c r="Z102" i="1"/>
  <c r="Y102" i="1"/>
  <c r="X102" i="1"/>
  <c r="W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W101" i="1"/>
  <c r="CA101" i="1" s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A101" i="1"/>
  <c r="AE101" i="1" s="1"/>
  <c r="AC101" i="1"/>
  <c r="DU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CZ100" i="1"/>
  <c r="CC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D100" i="1"/>
  <c r="BA100" i="1"/>
  <c r="BY100" i="1" s="1"/>
  <c r="AG100" i="1"/>
  <c r="BE100" i="1" s="1"/>
  <c r="G100" i="1"/>
  <c r="DU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A99" i="1"/>
  <c r="CZ99" i="1"/>
  <c r="CA99" i="1"/>
  <c r="BS99" i="1"/>
  <c r="BC99" i="1" s="1"/>
  <c r="AE99" i="1"/>
  <c r="G99" i="1"/>
  <c r="DU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A98" i="1"/>
  <c r="CZ98" i="1"/>
  <c r="CA98" i="1"/>
  <c r="BY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AE98" i="1"/>
  <c r="G98" i="1"/>
  <c r="DU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CZ97" i="1"/>
  <c r="CC97" i="1"/>
  <c r="BY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D97" i="1"/>
  <c r="AG97" i="1"/>
  <c r="G97" i="1"/>
  <c r="DU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A96" i="1"/>
  <c r="CZ96" i="1"/>
  <c r="CA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AE96" i="1"/>
  <c r="G96" i="1"/>
  <c r="BZ96" i="1" s="1"/>
  <c r="CX96" i="1" s="1"/>
  <c r="DU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CZ95" i="1"/>
  <c r="CC95" i="1"/>
  <c r="CA95" i="1" s="1"/>
  <c r="BZ95" i="1" s="1"/>
  <c r="CX95" i="1" s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D95" i="1"/>
  <c r="AG95" i="1"/>
  <c r="G95" i="1"/>
  <c r="DU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CZ94" i="1"/>
  <c r="CC94" i="1"/>
  <c r="CA94" i="1" s="1"/>
  <c r="BY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D94" i="1"/>
  <c r="AG94" i="1"/>
  <c r="G94" i="1"/>
  <c r="DU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CY93" i="1" s="1"/>
  <c r="DF93" i="1"/>
  <c r="DE93" i="1"/>
  <c r="DD93" i="1"/>
  <c r="DC93" i="1"/>
  <c r="DA93" i="1"/>
  <c r="CZ93" i="1"/>
  <c r="CA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AE93" i="1"/>
  <c r="G93" i="1"/>
  <c r="AD93" i="1" s="1"/>
  <c r="BB93" i="1" s="1"/>
  <c r="DU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A92" i="1"/>
  <c r="CZ92" i="1"/>
  <c r="CA92" i="1"/>
  <c r="BZ92" i="1" s="1"/>
  <c r="CX92" i="1" s="1"/>
  <c r="BY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AE92" i="1"/>
  <c r="G92" i="1"/>
  <c r="DU91" i="1"/>
  <c r="DS91" i="1"/>
  <c r="DR91" i="1"/>
  <c r="DQ91" i="1"/>
  <c r="DP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A91" i="1"/>
  <c r="CZ91" i="1"/>
  <c r="CQ91" i="1"/>
  <c r="BY91" i="1"/>
  <c r="BW91" i="1"/>
  <c r="BV91" i="1"/>
  <c r="BU91" i="1"/>
  <c r="BT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AU91" i="1"/>
  <c r="BS91" i="1" s="1"/>
  <c r="G91" i="1"/>
  <c r="DS90" i="1"/>
  <c r="DR90" i="1"/>
  <c r="DQ90" i="1"/>
  <c r="DP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A90" i="1"/>
  <c r="CZ90" i="1"/>
  <c r="CW90" i="1"/>
  <c r="CA90" i="1" s="1"/>
  <c r="CQ90" i="1"/>
  <c r="DO90" i="1" s="1"/>
  <c r="CC90" i="1"/>
  <c r="BW90" i="1"/>
  <c r="BV90" i="1"/>
  <c r="BU90" i="1"/>
  <c r="BT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A90" i="1"/>
  <c r="AU90" i="1"/>
  <c r="AG90" i="1"/>
  <c r="AC90" i="1"/>
  <c r="DU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A89" i="1"/>
  <c r="CZ89" i="1"/>
  <c r="CA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AE89" i="1"/>
  <c r="G89" i="1"/>
  <c r="DU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A88" i="1"/>
  <c r="CZ88" i="1"/>
  <c r="CA88" i="1"/>
  <c r="BY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AE88" i="1"/>
  <c r="AD88" i="1"/>
  <c r="BB88" i="1" s="1"/>
  <c r="G88" i="1"/>
  <c r="DU87" i="1"/>
  <c r="DS87" i="1"/>
  <c r="DR87" i="1"/>
  <c r="DQ87" i="1"/>
  <c r="DP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A87" i="1"/>
  <c r="CZ87" i="1"/>
  <c r="CQ87" i="1"/>
  <c r="DO87" i="1" s="1"/>
  <c r="CA87" i="1"/>
  <c r="BY87" i="1"/>
  <c r="BW87" i="1"/>
  <c r="BV87" i="1"/>
  <c r="BU87" i="1"/>
  <c r="BT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AU87" i="1"/>
  <c r="BS87" i="1" s="1"/>
  <c r="AE87" i="1"/>
  <c r="G87" i="1"/>
  <c r="DS86" i="1"/>
  <c r="DR86" i="1"/>
  <c r="DQ86" i="1"/>
  <c r="DP86" i="1"/>
  <c r="DO86" i="1"/>
  <c r="DM86" i="1"/>
  <c r="DL86" i="1"/>
  <c r="DK86" i="1"/>
  <c r="DJ86" i="1"/>
  <c r="DI86" i="1"/>
  <c r="DH86" i="1"/>
  <c r="DG86" i="1"/>
  <c r="DF86" i="1"/>
  <c r="DE86" i="1"/>
  <c r="DD86" i="1"/>
  <c r="DC86" i="1"/>
  <c r="DA86" i="1"/>
  <c r="CZ86" i="1"/>
  <c r="CP86" i="1"/>
  <c r="BW86" i="1"/>
  <c r="BV86" i="1"/>
  <c r="BU86" i="1"/>
  <c r="BT86" i="1"/>
  <c r="BS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AT86" i="1"/>
  <c r="AC86" i="1"/>
  <c r="BY86" i="1" s="1"/>
  <c r="V86" i="1"/>
  <c r="DU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A85" i="1"/>
  <c r="CZ85" i="1"/>
  <c r="CA85" i="1"/>
  <c r="BY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AE85" i="1"/>
  <c r="G85" i="1"/>
  <c r="DU84" i="1"/>
  <c r="DS84" i="1"/>
  <c r="DR84" i="1"/>
  <c r="DQ84" i="1"/>
  <c r="DP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A84" i="1"/>
  <c r="CZ84" i="1"/>
  <c r="CQ84" i="1"/>
  <c r="CA84" i="1" s="1"/>
  <c r="BY84" i="1"/>
  <c r="BW84" i="1"/>
  <c r="BV84" i="1"/>
  <c r="BU84" i="1"/>
  <c r="BT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AU84" i="1"/>
  <c r="BS84" i="1" s="1"/>
  <c r="G84" i="1"/>
  <c r="DU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A83" i="1"/>
  <c r="CZ83" i="1"/>
  <c r="CA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B83" i="1"/>
  <c r="G83" i="1"/>
  <c r="DU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A82" i="1"/>
  <c r="CZ82" i="1"/>
  <c r="CA82" i="1"/>
  <c r="BY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B82" i="1"/>
  <c r="G82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A81" i="1"/>
  <c r="CZ81" i="1"/>
  <c r="CW81" i="1"/>
  <c r="CA81" i="1"/>
  <c r="BY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A81" i="1"/>
  <c r="AE81" i="1" s="1"/>
  <c r="AC81" i="1"/>
  <c r="DU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A80" i="1"/>
  <c r="CZ80" i="1"/>
  <c r="CC80" i="1"/>
  <c r="CA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AG80" i="1"/>
  <c r="AE80" i="1" s="1"/>
  <c r="G80" i="1"/>
  <c r="DS79" i="1"/>
  <c r="DR79" i="1"/>
  <c r="DQ79" i="1"/>
  <c r="DP79" i="1"/>
  <c r="DO79" i="1"/>
  <c r="DN79" i="1"/>
  <c r="DM79" i="1"/>
  <c r="DL79" i="1"/>
  <c r="DL102" i="1" s="1"/>
  <c r="DK79" i="1"/>
  <c r="DJ79" i="1"/>
  <c r="DI79" i="1"/>
  <c r="DH79" i="1"/>
  <c r="DG79" i="1"/>
  <c r="DF79" i="1"/>
  <c r="DE79" i="1"/>
  <c r="DD79" i="1"/>
  <c r="DC79" i="1"/>
  <c r="CZ79" i="1"/>
  <c r="CW79" i="1"/>
  <c r="CC79" i="1"/>
  <c r="CA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D79" i="1"/>
  <c r="BA79" i="1"/>
  <c r="AG79" i="1"/>
  <c r="AC79" i="1"/>
  <c r="BY79" i="1" s="1"/>
  <c r="G79" i="1"/>
  <c r="DT78" i="1"/>
  <c r="CU78" i="1"/>
  <c r="CT78" i="1"/>
  <c r="CR78" i="1"/>
  <c r="CO78" i="1"/>
  <c r="CN78" i="1"/>
  <c r="CM78" i="1"/>
  <c r="CL78" i="1"/>
  <c r="CK78" i="1"/>
  <c r="CJ78" i="1"/>
  <c r="CI78" i="1"/>
  <c r="CG78" i="1"/>
  <c r="CF78" i="1"/>
  <c r="CE78" i="1"/>
  <c r="CD78" i="1"/>
  <c r="CC78" i="1"/>
  <c r="CB78" i="1"/>
  <c r="BX78" i="1"/>
  <c r="AX78" i="1"/>
  <c r="AV78" i="1"/>
  <c r="AS78" i="1"/>
  <c r="AR78" i="1"/>
  <c r="AQ78" i="1"/>
  <c r="AP78" i="1"/>
  <c r="AO78" i="1"/>
  <c r="AN78" i="1"/>
  <c r="AM78" i="1"/>
  <c r="AK78" i="1"/>
  <c r="AJ78" i="1"/>
  <c r="AI78" i="1"/>
  <c r="AH78" i="1"/>
  <c r="AG78" i="1"/>
  <c r="AF78" i="1"/>
  <c r="AB78" i="1"/>
  <c r="Z78" i="1"/>
  <c r="Y78" i="1"/>
  <c r="X78" i="1"/>
  <c r="W78" i="1"/>
  <c r="S78" i="1"/>
  <c r="Q78" i="1"/>
  <c r="P78" i="1"/>
  <c r="O78" i="1"/>
  <c r="M78" i="1"/>
  <c r="L78" i="1"/>
  <c r="K78" i="1"/>
  <c r="J78" i="1"/>
  <c r="I78" i="1"/>
  <c r="H78" i="1"/>
  <c r="DU77" i="1"/>
  <c r="DS77" i="1"/>
  <c r="DR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S77" i="1"/>
  <c r="BW77" i="1"/>
  <c r="BV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AW77" i="1"/>
  <c r="BU77" i="1" s="1"/>
  <c r="AE77" i="1"/>
  <c r="AC77" i="1"/>
  <c r="BY77" i="1" s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A76" i="1"/>
  <c r="BY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C76" i="1" s="1"/>
  <c r="BG76" i="1"/>
  <c r="BF76" i="1"/>
  <c r="BE76" i="1"/>
  <c r="BD76" i="1"/>
  <c r="AE76" i="1"/>
  <c r="AC76" i="1"/>
  <c r="DU75" i="1"/>
  <c r="DS75" i="1"/>
  <c r="DR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W75" i="1"/>
  <c r="CS75" i="1"/>
  <c r="DQ75" i="1" s="1"/>
  <c r="BW75" i="1"/>
  <c r="BV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A75" i="1"/>
  <c r="BY75" i="1" s="1"/>
  <c r="AW75" i="1"/>
  <c r="G75" i="1"/>
  <c r="DU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A74" i="1"/>
  <c r="BY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AE74" i="1"/>
  <c r="G74" i="1"/>
  <c r="BZ74" i="1" s="1"/>
  <c r="CX74" i="1" s="1"/>
  <c r="DU73" i="1"/>
  <c r="DS73" i="1"/>
  <c r="DR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S73" i="1"/>
  <c r="DQ73" i="1" s="1"/>
  <c r="CA73" i="1"/>
  <c r="BW73" i="1"/>
  <c r="BV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AW73" i="1"/>
  <c r="BU73" i="1" s="1"/>
  <c r="AC73" i="1"/>
  <c r="BY73" i="1" s="1"/>
  <c r="G73" i="1"/>
  <c r="DU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A72" i="1"/>
  <c r="BY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AE72" i="1"/>
  <c r="G72" i="1"/>
  <c r="AD72" i="1" s="1"/>
  <c r="BB72" i="1" s="1"/>
  <c r="DU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S71" i="1"/>
  <c r="CA71" i="1"/>
  <c r="BY71" i="1"/>
  <c r="BW71" i="1"/>
  <c r="BV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AW71" i="1"/>
  <c r="AW78" i="1" s="1"/>
  <c r="G71" i="1"/>
  <c r="DU70" i="1"/>
  <c r="DS70" i="1"/>
  <c r="DR70" i="1"/>
  <c r="DP70" i="1"/>
  <c r="DO70" i="1"/>
  <c r="DM70" i="1"/>
  <c r="DL70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S70" i="1"/>
  <c r="DQ70" i="1" s="1"/>
  <c r="CP70" i="1"/>
  <c r="CA70" i="1" s="1"/>
  <c r="BY70" i="1"/>
  <c r="BW70" i="1"/>
  <c r="BV70" i="1"/>
  <c r="BT70" i="1"/>
  <c r="BS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AW70" i="1"/>
  <c r="BU70" i="1" s="1"/>
  <c r="AT70" i="1"/>
  <c r="BR70" i="1" s="1"/>
  <c r="AE70" i="1"/>
  <c r="V70" i="1"/>
  <c r="V145" i="1" s="1"/>
  <c r="N70" i="1"/>
  <c r="DU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E69" i="1"/>
  <c r="DD69" i="1"/>
  <c r="DC69" i="1"/>
  <c r="DB69" i="1"/>
  <c r="DA69" i="1"/>
  <c r="CZ69" i="1"/>
  <c r="CH69" i="1"/>
  <c r="CA69" i="1" s="1"/>
  <c r="BY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I69" i="1"/>
  <c r="BH69" i="1"/>
  <c r="BG69" i="1"/>
  <c r="BF69" i="1"/>
  <c r="BE69" i="1"/>
  <c r="BD69" i="1"/>
  <c r="AL69" i="1"/>
  <c r="AE69" i="1"/>
  <c r="N69" i="1"/>
  <c r="DU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A68" i="1"/>
  <c r="BY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C68" i="1" s="1"/>
  <c r="BF68" i="1"/>
  <c r="BE68" i="1"/>
  <c r="BD68" i="1"/>
  <c r="AE68" i="1"/>
  <c r="G68" i="1"/>
  <c r="AD68" i="1" s="1"/>
  <c r="BB68" i="1" s="1"/>
  <c r="DU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A67" i="1"/>
  <c r="BZ67" i="1"/>
  <c r="CX67" i="1" s="1"/>
  <c r="BY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AE67" i="1"/>
  <c r="G67" i="1"/>
  <c r="DU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A66" i="1"/>
  <c r="BZ66" i="1" s="1"/>
  <c r="CX66" i="1" s="1"/>
  <c r="BY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AE66" i="1"/>
  <c r="G66" i="1"/>
  <c r="DU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 s="1"/>
  <c r="CA65" i="1"/>
  <c r="BY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AE65" i="1"/>
  <c r="G65" i="1"/>
  <c r="DU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E64" i="1"/>
  <c r="DD64" i="1"/>
  <c r="DC64" i="1"/>
  <c r="DB64" i="1"/>
  <c r="DA64" i="1"/>
  <c r="CZ64" i="1"/>
  <c r="CH64" i="1"/>
  <c r="CA64" i="1" s="1"/>
  <c r="BY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I64" i="1"/>
  <c r="BH64" i="1"/>
  <c r="BG64" i="1"/>
  <c r="BF64" i="1"/>
  <c r="BE64" i="1"/>
  <c r="BD64" i="1"/>
  <c r="AL64" i="1"/>
  <c r="BJ64" i="1" s="1"/>
  <c r="G64" i="1"/>
  <c r="DU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A63" i="1"/>
  <c r="BY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AE63" i="1"/>
  <c r="AD63" i="1" s="1"/>
  <c r="BB63" i="1" s="1"/>
  <c r="G63" i="1"/>
  <c r="DU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B62" i="1"/>
  <c r="DA62" i="1"/>
  <c r="CZ62" i="1"/>
  <c r="CA62" i="1"/>
  <c r="BZ62" i="1" s="1"/>
  <c r="CX62" i="1" s="1"/>
  <c r="BY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I62" i="1"/>
  <c r="BH62" i="1"/>
  <c r="BG62" i="1"/>
  <c r="BF62" i="1"/>
  <c r="BE62" i="1"/>
  <c r="BD62" i="1"/>
  <c r="AE62" i="1"/>
  <c r="AD62" i="1" s="1"/>
  <c r="BB62" i="1" s="1"/>
  <c r="G62" i="1"/>
  <c r="DS61" i="1"/>
  <c r="DR61" i="1"/>
  <c r="DQ61" i="1"/>
  <c r="DP61" i="1"/>
  <c r="DO61" i="1"/>
  <c r="DN61" i="1"/>
  <c r="DM61" i="1"/>
  <c r="DL61" i="1"/>
  <c r="DK61" i="1"/>
  <c r="DI61" i="1"/>
  <c r="DH61" i="1"/>
  <c r="DG61" i="1"/>
  <c r="DF61" i="1"/>
  <c r="DE61" i="1"/>
  <c r="DD61" i="1"/>
  <c r="DC61" i="1"/>
  <c r="DB61" i="1"/>
  <c r="DA61" i="1"/>
  <c r="CZ61" i="1"/>
  <c r="CA61" i="1"/>
  <c r="BW61" i="1"/>
  <c r="BV61" i="1"/>
  <c r="BU61" i="1"/>
  <c r="BT61" i="1"/>
  <c r="BS61" i="1"/>
  <c r="BR61" i="1"/>
  <c r="BQ61" i="1"/>
  <c r="BP61" i="1"/>
  <c r="BO61" i="1"/>
  <c r="BM61" i="1"/>
  <c r="BL61" i="1"/>
  <c r="BK61" i="1"/>
  <c r="BJ61" i="1"/>
  <c r="BI61" i="1"/>
  <c r="BH61" i="1"/>
  <c r="BG61" i="1"/>
  <c r="BF61" i="1"/>
  <c r="BE61" i="1"/>
  <c r="BD61" i="1"/>
  <c r="AE61" i="1"/>
  <c r="AC61" i="1"/>
  <c r="BY61" i="1" s="1"/>
  <c r="R61" i="1"/>
  <c r="BN61" i="1" s="1"/>
  <c r="DU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G60" i="1"/>
  <c r="DE60" i="1"/>
  <c r="DD60" i="1"/>
  <c r="DC60" i="1"/>
  <c r="DB60" i="1"/>
  <c r="DA60" i="1"/>
  <c r="CZ60" i="1"/>
  <c r="CH60" i="1"/>
  <c r="DF60" i="1" s="1"/>
  <c r="BY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I60" i="1"/>
  <c r="BH60" i="1"/>
  <c r="BG60" i="1"/>
  <c r="BF60" i="1"/>
  <c r="BE60" i="1"/>
  <c r="BD60" i="1"/>
  <c r="AL60" i="1"/>
  <c r="G60" i="1"/>
  <c r="DU59" i="1"/>
  <c r="DS59" i="1"/>
  <c r="DR59" i="1"/>
  <c r="DP59" i="1"/>
  <c r="DO59" i="1"/>
  <c r="DN59" i="1"/>
  <c r="DM59" i="1"/>
  <c r="DL59" i="1"/>
  <c r="DK59" i="1"/>
  <c r="DJ59" i="1"/>
  <c r="DI59" i="1"/>
  <c r="DH59" i="1"/>
  <c r="DG59" i="1"/>
  <c r="DF59" i="1"/>
  <c r="DE59" i="1"/>
  <c r="DD59" i="1"/>
  <c r="DC59" i="1"/>
  <c r="DB59" i="1"/>
  <c r="DA59" i="1"/>
  <c r="CZ59" i="1"/>
  <c r="CS59" i="1"/>
  <c r="BW59" i="1"/>
  <c r="BV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AW59" i="1"/>
  <c r="AC59" i="1"/>
  <c r="BY59" i="1" s="1"/>
  <c r="G59" i="1"/>
  <c r="DS58" i="1"/>
  <c r="DR58" i="1"/>
  <c r="DQ58" i="1"/>
  <c r="DP58" i="1"/>
  <c r="DO58" i="1"/>
  <c r="DN58" i="1"/>
  <c r="DM58" i="1"/>
  <c r="DK58" i="1"/>
  <c r="DJ58" i="1"/>
  <c r="DI58" i="1"/>
  <c r="DH58" i="1"/>
  <c r="DG58" i="1"/>
  <c r="DE58" i="1"/>
  <c r="DD58" i="1"/>
  <c r="DC58" i="1"/>
  <c r="DB58" i="1"/>
  <c r="DA58" i="1"/>
  <c r="CZ58" i="1"/>
  <c r="CH58" i="1"/>
  <c r="BW58" i="1"/>
  <c r="BV58" i="1"/>
  <c r="BU58" i="1"/>
  <c r="BT58" i="1"/>
  <c r="BS58" i="1"/>
  <c r="BR58" i="1"/>
  <c r="BQ58" i="1"/>
  <c r="BO58" i="1"/>
  <c r="BN58" i="1"/>
  <c r="BM58" i="1"/>
  <c r="BL58" i="1"/>
  <c r="BK58" i="1"/>
  <c r="BI58" i="1"/>
  <c r="BH58" i="1"/>
  <c r="BG58" i="1"/>
  <c r="BF58" i="1"/>
  <c r="BE58" i="1"/>
  <c r="BD58" i="1"/>
  <c r="AL58" i="1"/>
  <c r="BJ58" i="1" s="1"/>
  <c r="AE58" i="1"/>
  <c r="AC58" i="1"/>
  <c r="T58" i="1"/>
  <c r="T145" i="1" s="1"/>
  <c r="DU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E57" i="1"/>
  <c r="DD57" i="1"/>
  <c r="DC57" i="1"/>
  <c r="DB57" i="1"/>
  <c r="DA57" i="1"/>
  <c r="CZ57" i="1"/>
  <c r="CA57" i="1"/>
  <c r="BY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BE57" i="1"/>
  <c r="BD57" i="1"/>
  <c r="AE57" i="1"/>
  <c r="N57" i="1"/>
  <c r="G57" i="1" s="1"/>
  <c r="DU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A56" i="1"/>
  <c r="BZ56" i="1"/>
  <c r="CX56" i="1" s="1"/>
  <c r="BY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AE56" i="1"/>
  <c r="G56" i="1"/>
  <c r="DU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A55" i="1"/>
  <c r="BY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AE55" i="1"/>
  <c r="G55" i="1"/>
  <c r="DU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 s="1"/>
  <c r="CA54" i="1"/>
  <c r="BY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AE54" i="1"/>
  <c r="G54" i="1"/>
  <c r="DU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A53" i="1"/>
  <c r="BY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AE53" i="1"/>
  <c r="G53" i="1"/>
  <c r="AD53" i="1" s="1"/>
  <c r="BB53" i="1" s="1"/>
  <c r="DU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A52" i="1"/>
  <c r="BY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C52" i="1" s="1"/>
  <c r="BF52" i="1"/>
  <c r="BE52" i="1"/>
  <c r="BD52" i="1"/>
  <c r="AE52" i="1"/>
  <c r="G52" i="1"/>
  <c r="BZ52" i="1" s="1"/>
  <c r="CX52" i="1" s="1"/>
  <c r="DU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A51" i="1"/>
  <c r="BZ51" i="1" s="1"/>
  <c r="CX51" i="1" s="1"/>
  <c r="BY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AE51" i="1"/>
  <c r="G51" i="1"/>
  <c r="DU50" i="1"/>
  <c r="DS50" i="1"/>
  <c r="DR50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A50" i="1"/>
  <c r="BY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AE50" i="1"/>
  <c r="AD50" i="1"/>
  <c r="BB50" i="1" s="1"/>
  <c r="G50" i="1"/>
  <c r="DU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A49" i="1"/>
  <c r="BY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AE49" i="1"/>
  <c r="G49" i="1"/>
  <c r="AD49" i="1" s="1"/>
  <c r="BB49" i="1" s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E48" i="1"/>
  <c r="DD48" i="1"/>
  <c r="DC48" i="1"/>
  <c r="DB48" i="1"/>
  <c r="DA48" i="1"/>
  <c r="CZ48" i="1"/>
  <c r="CW48" i="1"/>
  <c r="CA48" i="1"/>
  <c r="BZ48" i="1" s="1"/>
  <c r="CX48" i="1" s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I48" i="1"/>
  <c r="BH48" i="1"/>
  <c r="BG48" i="1"/>
  <c r="BF48" i="1"/>
  <c r="BE48" i="1"/>
  <c r="BD48" i="1"/>
  <c r="BA48" i="1"/>
  <c r="AC48" i="1"/>
  <c r="N48" i="1"/>
  <c r="G48" i="1" s="1"/>
  <c r="DU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A47" i="1"/>
  <c r="BY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C47" i="1" s="1"/>
  <c r="BD47" i="1"/>
  <c r="AE47" i="1"/>
  <c r="AD47" i="1" s="1"/>
  <c r="BB47" i="1" s="1"/>
  <c r="G47" i="1"/>
  <c r="DU46" i="1"/>
  <c r="DR46" i="1"/>
  <c r="DQ46" i="1"/>
  <c r="DP46" i="1"/>
  <c r="DN46" i="1"/>
  <c r="DM46" i="1"/>
  <c r="DL46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Q46" i="1"/>
  <c r="CQ145" i="1" s="1"/>
  <c r="BY46" i="1"/>
  <c r="BV46" i="1"/>
  <c r="BU46" i="1"/>
  <c r="BT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AY46" i="1"/>
  <c r="AY78" i="1" s="1"/>
  <c r="AU46" i="1"/>
  <c r="AU145" i="1" s="1"/>
  <c r="AA46" i="1"/>
  <c r="DU45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A45" i="1"/>
  <c r="BY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AE45" i="1"/>
  <c r="G45" i="1"/>
  <c r="AD45" i="1" s="1"/>
  <c r="BB45" i="1" s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W44" i="1"/>
  <c r="DU44" i="1" s="1"/>
  <c r="CA44" i="1"/>
  <c r="BZ44" i="1" s="1"/>
  <c r="CX44" i="1" s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A44" i="1"/>
  <c r="AC44" i="1"/>
  <c r="G44" i="1"/>
  <c r="DU43" i="1"/>
  <c r="DS43" i="1"/>
  <c r="DR43" i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S43" i="1"/>
  <c r="CA43" i="1" s="1"/>
  <c r="BY43" i="1"/>
  <c r="BW43" i="1"/>
  <c r="BV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AW43" i="1"/>
  <c r="G43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DE42" i="1"/>
  <c r="DD42" i="1"/>
  <c r="DC42" i="1"/>
  <c r="DB42" i="1"/>
  <c r="DA42" i="1"/>
  <c r="CZ42" i="1"/>
  <c r="CW42" i="1"/>
  <c r="CA42" i="1"/>
  <c r="BW42" i="1"/>
  <c r="BV42" i="1"/>
  <c r="BU42" i="1"/>
  <c r="BT42" i="1"/>
  <c r="BS42" i="1"/>
  <c r="BR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A42" i="1"/>
  <c r="AE42" i="1" s="1"/>
  <c r="AC42" i="1"/>
  <c r="U42" i="1"/>
  <c r="DM42" i="1" s="1"/>
  <c r="DU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E41" i="1"/>
  <c r="DD41" i="1"/>
  <c r="DC41" i="1"/>
  <c r="DB41" i="1"/>
  <c r="DA41" i="1"/>
  <c r="CZ41" i="1"/>
  <c r="CH41" i="1"/>
  <c r="DF41" i="1" s="1"/>
  <c r="BY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AL41" i="1"/>
  <c r="AE41" i="1"/>
  <c r="G41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E40" i="1"/>
  <c r="DD40" i="1"/>
  <c r="DC40" i="1"/>
  <c r="DB40" i="1"/>
  <c r="DA40" i="1"/>
  <c r="CZ40" i="1"/>
  <c r="CH40" i="1"/>
  <c r="DF40" i="1" s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I40" i="1"/>
  <c r="BH40" i="1"/>
  <c r="BG40" i="1"/>
  <c r="BF40" i="1"/>
  <c r="BE40" i="1"/>
  <c r="BD40" i="1"/>
  <c r="BA40" i="1"/>
  <c r="AL40" i="1"/>
  <c r="AC40" i="1"/>
  <c r="N40" i="1"/>
  <c r="DU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E39" i="1"/>
  <c r="DD39" i="1"/>
  <c r="DC39" i="1"/>
  <c r="DB39" i="1"/>
  <c r="DA39" i="1"/>
  <c r="CZ39" i="1"/>
  <c r="CH39" i="1"/>
  <c r="CA39" i="1" s="1"/>
  <c r="BY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I39" i="1"/>
  <c r="BH39" i="1"/>
  <c r="BG39" i="1"/>
  <c r="BF39" i="1"/>
  <c r="BE39" i="1"/>
  <c r="BD39" i="1"/>
  <c r="AL39" i="1"/>
  <c r="AE39" i="1" s="1"/>
  <c r="AD39" i="1" s="1"/>
  <c r="BB39" i="1" s="1"/>
  <c r="N39" i="1"/>
  <c r="G39" i="1"/>
  <c r="DU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F38" i="1"/>
  <c r="DE38" i="1"/>
  <c r="DD38" i="1"/>
  <c r="DC38" i="1"/>
  <c r="DB38" i="1"/>
  <c r="DA38" i="1"/>
  <c r="CZ38" i="1"/>
  <c r="CA38" i="1"/>
  <c r="BY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I38" i="1"/>
  <c r="BH38" i="1"/>
  <c r="BG38" i="1"/>
  <c r="BF38" i="1"/>
  <c r="BE38" i="1"/>
  <c r="BD38" i="1"/>
  <c r="AL38" i="1"/>
  <c r="BJ38" i="1" s="1"/>
  <c r="G38" i="1"/>
  <c r="CU37" i="1"/>
  <c r="CT37" i="1"/>
  <c r="CS37" i="1"/>
  <c r="CR37" i="1"/>
  <c r="CR139" i="1" s="1"/>
  <c r="CP37" i="1"/>
  <c r="CO37" i="1"/>
  <c r="CN37" i="1"/>
  <c r="CM37" i="1"/>
  <c r="CL37" i="1"/>
  <c r="CK37" i="1"/>
  <c r="CJ37" i="1"/>
  <c r="CI37" i="1"/>
  <c r="CI139" i="1" s="1"/>
  <c r="CH37" i="1"/>
  <c r="CG37" i="1"/>
  <c r="CF37" i="1"/>
  <c r="CE37" i="1"/>
  <c r="CD37" i="1"/>
  <c r="CB37" i="1"/>
  <c r="AY37" i="1"/>
  <c r="AX37" i="1"/>
  <c r="AW37" i="1"/>
  <c r="AV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F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N37" i="1"/>
  <c r="M37" i="1"/>
  <c r="M139" i="1" s="1"/>
  <c r="L37" i="1"/>
  <c r="K37" i="1"/>
  <c r="J37" i="1"/>
  <c r="I37" i="1"/>
  <c r="H37" i="1"/>
  <c r="DU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A36" i="1"/>
  <c r="BY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AE36" i="1"/>
  <c r="G36" i="1"/>
  <c r="BZ36" i="1" s="1"/>
  <c r="CX36" i="1" s="1"/>
  <c r="DU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CY35" i="1" s="1"/>
  <c r="DD35" i="1"/>
  <c r="DC35" i="1"/>
  <c r="DB35" i="1"/>
  <c r="DA35" i="1"/>
  <c r="CZ35" i="1"/>
  <c r="CA35" i="1"/>
  <c r="BY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AE35" i="1"/>
  <c r="G35" i="1"/>
  <c r="AD35" i="1" s="1"/>
  <c r="BB35" i="1" s="1"/>
  <c r="DU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A34" i="1"/>
  <c r="BY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AE34" i="1"/>
  <c r="AD34" i="1" s="1"/>
  <c r="BB34" i="1" s="1"/>
  <c r="G34" i="1"/>
  <c r="DS33" i="1"/>
  <c r="DR33" i="1"/>
  <c r="DQ33" i="1"/>
  <c r="DP33" i="1"/>
  <c r="DO33" i="1"/>
  <c r="DN33" i="1"/>
  <c r="DN142" i="1" s="1"/>
  <c r="DM33" i="1"/>
  <c r="DK33" i="1"/>
  <c r="DJ33" i="1"/>
  <c r="DI33" i="1"/>
  <c r="DH33" i="1"/>
  <c r="DG33" i="1"/>
  <c r="DG142" i="1" s="1"/>
  <c r="DF33" i="1"/>
  <c r="DE33" i="1"/>
  <c r="DD33" i="1"/>
  <c r="DC33" i="1"/>
  <c r="DB33" i="1"/>
  <c r="DA33" i="1"/>
  <c r="CZ33" i="1"/>
  <c r="CA33" i="1"/>
  <c r="BW33" i="1"/>
  <c r="BV33" i="1"/>
  <c r="BU33" i="1"/>
  <c r="BT33" i="1"/>
  <c r="BS33" i="1"/>
  <c r="BR33" i="1"/>
  <c r="BQ33" i="1"/>
  <c r="BQ142" i="1" s="1"/>
  <c r="BP33" i="1"/>
  <c r="BO33" i="1"/>
  <c r="BN33" i="1"/>
  <c r="BM33" i="1"/>
  <c r="BL33" i="1"/>
  <c r="BJ33" i="1"/>
  <c r="BI33" i="1"/>
  <c r="BH33" i="1"/>
  <c r="BG33" i="1"/>
  <c r="BF33" i="1"/>
  <c r="BE33" i="1"/>
  <c r="BD33" i="1"/>
  <c r="BA33" i="1"/>
  <c r="AC33" i="1"/>
  <c r="T33" i="1"/>
  <c r="T142" i="1" s="1"/>
  <c r="O33" i="1"/>
  <c r="BK33" i="1" s="1"/>
  <c r="G33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CZ32" i="1"/>
  <c r="CW32" i="1"/>
  <c r="DU32" i="1" s="1"/>
  <c r="CC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D32" i="1"/>
  <c r="BA32" i="1"/>
  <c r="BY32" i="1" s="1"/>
  <c r="AG32" i="1"/>
  <c r="BE32" i="1" s="1"/>
  <c r="BC32" i="1" s="1"/>
  <c r="G32" i="1"/>
  <c r="DU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A31" i="1"/>
  <c r="BY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AE31" i="1"/>
  <c r="AD31" i="1" s="1"/>
  <c r="BB31" i="1" s="1"/>
  <c r="G31" i="1"/>
  <c r="DU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CZ30" i="1"/>
  <c r="CC30" i="1"/>
  <c r="CA30" i="1" s="1"/>
  <c r="BZ30" i="1" s="1"/>
  <c r="CX30" i="1" s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D30" i="1"/>
  <c r="BA30" i="1"/>
  <c r="BY30" i="1" s="1"/>
  <c r="AG30" i="1"/>
  <c r="BE30" i="1" s="1"/>
  <c r="AE30" i="1"/>
  <c r="G30" i="1"/>
  <c r="DU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A29" i="1"/>
  <c r="BY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AE29" i="1"/>
  <c r="G29" i="1"/>
  <c r="DU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A28" i="1"/>
  <c r="BZ28" i="1" s="1"/>
  <c r="CX28" i="1" s="1"/>
  <c r="BY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 s="1"/>
  <c r="BB28" i="1"/>
  <c r="G28" i="1"/>
  <c r="DU27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DA27" i="1"/>
  <c r="CZ27" i="1"/>
  <c r="CA27" i="1"/>
  <c r="BY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AE27" i="1"/>
  <c r="G27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CZ26" i="1"/>
  <c r="CC26" i="1"/>
  <c r="DA26" i="1" s="1"/>
  <c r="CA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A26" i="1"/>
  <c r="AG26" i="1"/>
  <c r="AC26" i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A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AE25" i="1"/>
  <c r="AC25" i="1"/>
  <c r="G25" i="1" s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CZ24" i="1"/>
  <c r="CW24" i="1"/>
  <c r="CC24" i="1"/>
  <c r="DA24" i="1" s="1"/>
  <c r="BY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D24" i="1"/>
  <c r="BA24" i="1"/>
  <c r="AG24" i="1"/>
  <c r="BE24" i="1" s="1"/>
  <c r="AC24" i="1"/>
  <c r="G24" i="1"/>
  <c r="DU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A23" i="1"/>
  <c r="BZ23" i="1"/>
  <c r="CX23" i="1" s="1"/>
  <c r="BY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E23" i="1"/>
  <c r="BD23" i="1"/>
  <c r="AG23" i="1"/>
  <c r="AE23" i="1" s="1"/>
  <c r="G23" i="1"/>
  <c r="DU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A22" i="1"/>
  <c r="BY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D22" i="1"/>
  <c r="AG22" i="1"/>
  <c r="BE22" i="1" s="1"/>
  <c r="AE22" i="1"/>
  <c r="G22" i="1"/>
  <c r="DU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CZ21" i="1"/>
  <c r="CC21" i="1"/>
  <c r="CA21" i="1" s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D21" i="1"/>
  <c r="AG21" i="1"/>
  <c r="BE21" i="1" s="1"/>
  <c r="G21" i="1"/>
  <c r="DU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CZ20" i="1"/>
  <c r="CC20" i="1"/>
  <c r="CA20" i="1" s="1"/>
  <c r="BY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D20" i="1"/>
  <c r="AG20" i="1"/>
  <c r="BE20" i="1" s="1"/>
  <c r="AE20" i="1"/>
  <c r="G20" i="1"/>
  <c r="DU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CZ19" i="1"/>
  <c r="CC19" i="1"/>
  <c r="CA19" i="1" s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D19" i="1"/>
  <c r="AG19" i="1"/>
  <c r="AE19" i="1" s="1"/>
  <c r="AD19" i="1" s="1"/>
  <c r="BB19" i="1" s="1"/>
  <c r="G19" i="1"/>
  <c r="DU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A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A18" i="1"/>
  <c r="BY18" i="1" s="1"/>
  <c r="AU18" i="1"/>
  <c r="AU144" i="1" s="1"/>
  <c r="G18" i="1"/>
  <c r="DU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AE17" i="1"/>
  <c r="AD17" i="1" s="1"/>
  <c r="BB17" i="1" s="1"/>
  <c r="G17" i="1"/>
  <c r="DU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A16" i="1"/>
  <c r="BZ16" i="1"/>
  <c r="CX16" i="1" s="1"/>
  <c r="BY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C16" i="1" s="1"/>
  <c r="BH16" i="1"/>
  <c r="BG16" i="1"/>
  <c r="BF16" i="1"/>
  <c r="BE16" i="1"/>
  <c r="BD16" i="1"/>
  <c r="AE16" i="1"/>
  <c r="G16" i="1"/>
  <c r="DU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W15" i="1"/>
  <c r="CW144" i="1" s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A15" i="1"/>
  <c r="AE15" i="1" s="1"/>
  <c r="AC15" i="1"/>
  <c r="AC144" i="1" s="1"/>
  <c r="DU14" i="1"/>
  <c r="DS14" i="1"/>
  <c r="DS144" i="1" s="1"/>
  <c r="DR14" i="1"/>
  <c r="DQ14" i="1"/>
  <c r="DP14" i="1"/>
  <c r="DO14" i="1"/>
  <c r="DN14" i="1"/>
  <c r="DM14" i="1"/>
  <c r="DL14" i="1"/>
  <c r="DK14" i="1"/>
  <c r="DK144" i="1" s="1"/>
  <c r="DJ14" i="1"/>
  <c r="DI14" i="1"/>
  <c r="DH14" i="1"/>
  <c r="DG14" i="1"/>
  <c r="DF14" i="1"/>
  <c r="DE14" i="1"/>
  <c r="DD14" i="1"/>
  <c r="DC14" i="1"/>
  <c r="DC144" i="1" s="1"/>
  <c r="DB14" i="1"/>
  <c r="CZ14" i="1"/>
  <c r="CC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D14" i="1"/>
  <c r="AG14" i="1"/>
  <c r="G14" i="1"/>
  <c r="DU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CY13" i="1" s="1"/>
  <c r="DE13" i="1"/>
  <c r="DD13" i="1"/>
  <c r="DC13" i="1"/>
  <c r="DB13" i="1"/>
  <c r="DA13" i="1"/>
  <c r="CZ13" i="1"/>
  <c r="CA13" i="1"/>
  <c r="BZ13" i="1" s="1"/>
  <c r="CX13" i="1" s="1"/>
  <c r="BY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AE13" i="1"/>
  <c r="AD13" i="1"/>
  <c r="BB13" i="1" s="1"/>
  <c r="G13" i="1"/>
  <c r="DU12" i="1"/>
  <c r="DS12" i="1"/>
  <c r="DR12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A12" i="1"/>
  <c r="BZ12" i="1" s="1"/>
  <c r="CX12" i="1" s="1"/>
  <c r="BY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AE12" i="1"/>
  <c r="G12" i="1"/>
  <c r="DU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A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AE11" i="1"/>
  <c r="G11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W10" i="1"/>
  <c r="CA10" i="1" s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A10" i="1"/>
  <c r="BY10" i="1" s="1"/>
  <c r="AC10" i="1"/>
  <c r="G10" i="1"/>
  <c r="DU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A9" i="1"/>
  <c r="BT9" i="1"/>
  <c r="AU9" i="1"/>
  <c r="AE9" i="1" s="1"/>
  <c r="G9" i="1"/>
  <c r="DU8" i="1"/>
  <c r="DS8" i="1"/>
  <c r="DR8" i="1"/>
  <c r="DQ8" i="1"/>
  <c r="DP8" i="1"/>
  <c r="DN8" i="1"/>
  <c r="DM8" i="1"/>
  <c r="DL8" i="1"/>
  <c r="DK8" i="1"/>
  <c r="DJ8" i="1"/>
  <c r="DI8" i="1"/>
  <c r="DH8" i="1"/>
  <c r="DG8" i="1"/>
  <c r="DF8" i="1"/>
  <c r="DE8" i="1"/>
  <c r="DD8" i="1"/>
  <c r="DC8" i="1"/>
  <c r="DB8" i="1"/>
  <c r="DA8" i="1"/>
  <c r="CZ8" i="1"/>
  <c r="CQ8" i="1"/>
  <c r="DO8" i="1" s="1"/>
  <c r="BY8" i="1"/>
  <c r="BW8" i="1"/>
  <c r="BV8" i="1"/>
  <c r="BU8" i="1"/>
  <c r="BT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AU8" i="1"/>
  <c r="AE8" i="1" s="1"/>
  <c r="G8" i="1"/>
  <c r="DU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A7" i="1"/>
  <c r="BZ7" i="1"/>
  <c r="CX7" i="1" s="1"/>
  <c r="BY7" i="1"/>
  <c r="BW7" i="1"/>
  <c r="BV7" i="1"/>
  <c r="BU7" i="1"/>
  <c r="BT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AU7" i="1"/>
  <c r="AE7" i="1" s="1"/>
  <c r="G7" i="1"/>
  <c r="DU6" i="1"/>
  <c r="DS6" i="1"/>
  <c r="DR6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A6" i="1"/>
  <c r="BZ6" i="1" s="1"/>
  <c r="CX6" i="1" s="1"/>
  <c r="BY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C6" i="1" s="1"/>
  <c r="BI6" i="1"/>
  <c r="BH6" i="1"/>
  <c r="BG6" i="1"/>
  <c r="BF6" i="1"/>
  <c r="BE6" i="1"/>
  <c r="BD6" i="1"/>
  <c r="AE6" i="1"/>
  <c r="AD6" i="1" s="1"/>
  <c r="BB6" i="1" s="1"/>
  <c r="G6" i="1"/>
  <c r="DU5" i="1"/>
  <c r="DS5" i="1"/>
  <c r="DR5" i="1"/>
  <c r="DQ5" i="1"/>
  <c r="DP5" i="1"/>
  <c r="DO5" i="1"/>
  <c r="DN5" i="1"/>
  <c r="DM5" i="1"/>
  <c r="DL5" i="1"/>
  <c r="DK5" i="1"/>
  <c r="DJ5" i="1"/>
  <c r="DI5" i="1"/>
  <c r="DH5" i="1"/>
  <c r="DG5" i="1"/>
  <c r="DF5" i="1"/>
  <c r="DE5" i="1"/>
  <c r="DD5" i="1"/>
  <c r="DC5" i="1"/>
  <c r="DB5" i="1"/>
  <c r="DA5" i="1"/>
  <c r="CZ5" i="1"/>
  <c r="CA5" i="1"/>
  <c r="BY5" i="1"/>
  <c r="BW5" i="1"/>
  <c r="BV5" i="1"/>
  <c r="BU5" i="1"/>
  <c r="BT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AU5" i="1"/>
  <c r="BS5" i="1" s="1"/>
  <c r="G5" i="1"/>
  <c r="DU4" i="1"/>
  <c r="DS4" i="1"/>
  <c r="DR4" i="1"/>
  <c r="DQ4" i="1"/>
  <c r="DP4" i="1"/>
  <c r="DN4" i="1"/>
  <c r="DM4" i="1"/>
  <c r="DL4" i="1"/>
  <c r="DK4" i="1"/>
  <c r="DJ4" i="1"/>
  <c r="DI4" i="1"/>
  <c r="DH4" i="1"/>
  <c r="DG4" i="1"/>
  <c r="DF4" i="1"/>
  <c r="DE4" i="1"/>
  <c r="DD4" i="1"/>
  <c r="DC4" i="1"/>
  <c r="DB4" i="1"/>
  <c r="DA4" i="1"/>
  <c r="CZ4" i="1"/>
  <c r="CW4" i="1"/>
  <c r="CQ4" i="1"/>
  <c r="BW4" i="1"/>
  <c r="BV4" i="1"/>
  <c r="BU4" i="1"/>
  <c r="BT4" i="1"/>
  <c r="BR4" i="1"/>
  <c r="BQ4" i="1"/>
  <c r="BP4" i="1"/>
  <c r="BO4" i="1"/>
  <c r="BN4" i="1"/>
  <c r="BM4" i="1"/>
  <c r="BL4" i="1"/>
  <c r="BK4" i="1"/>
  <c r="BJ4" i="1"/>
  <c r="BI4" i="1"/>
  <c r="BH4" i="1"/>
  <c r="BG4" i="1"/>
  <c r="BF4" i="1"/>
  <c r="BE4" i="1"/>
  <c r="BD4" i="1"/>
  <c r="BA4" i="1"/>
  <c r="AU4" i="1"/>
  <c r="BS4" i="1" s="1"/>
  <c r="AC4" i="1"/>
  <c r="G4" i="1" s="1"/>
  <c r="BZ61" i="4" l="1"/>
  <c r="CX61" i="4" s="1"/>
  <c r="DX61" i="4"/>
  <c r="AD46" i="4"/>
  <c r="BB46" i="4" s="1"/>
  <c r="DX46" i="4"/>
  <c r="DD118" i="4"/>
  <c r="AD136" i="4"/>
  <c r="BB136" i="4" s="1"/>
  <c r="DX136" i="4"/>
  <c r="DQ78" i="4"/>
  <c r="DQ139" i="4" s="1"/>
  <c r="CY108" i="4"/>
  <c r="BZ125" i="4"/>
  <c r="CX125" i="4" s="1"/>
  <c r="DX125" i="4"/>
  <c r="DL78" i="4"/>
  <c r="BZ73" i="4"/>
  <c r="CX73" i="4" s="1"/>
  <c r="DX73" i="4"/>
  <c r="DT142" i="4"/>
  <c r="DU137" i="4"/>
  <c r="AD39" i="4"/>
  <c r="BB39" i="4" s="1"/>
  <c r="DX39" i="4"/>
  <c r="BZ101" i="4"/>
  <c r="CX101" i="4" s="1"/>
  <c r="DX101" i="4"/>
  <c r="CY123" i="4"/>
  <c r="BZ122" i="4"/>
  <c r="CX122" i="4" s="1"/>
  <c r="DA102" i="4"/>
  <c r="AD81" i="4"/>
  <c r="BB81" i="4" s="1"/>
  <c r="DX81" i="4"/>
  <c r="BS102" i="4"/>
  <c r="CY46" i="4"/>
  <c r="CY84" i="4"/>
  <c r="BY144" i="4"/>
  <c r="DU142" i="4"/>
  <c r="BC114" i="4"/>
  <c r="DH141" i="4"/>
  <c r="DH148" i="4" s="1"/>
  <c r="BJ142" i="4"/>
  <c r="AD122" i="4"/>
  <c r="BB122" i="4" s="1"/>
  <c r="BZ107" i="4"/>
  <c r="CX107" i="4" s="1"/>
  <c r="DX107" i="4"/>
  <c r="AD70" i="4"/>
  <c r="BB70" i="4" s="1"/>
  <c r="DX70" i="4"/>
  <c r="BZ46" i="4"/>
  <c r="CX46" i="4" s="1"/>
  <c r="BD118" i="4"/>
  <c r="BD139" i="4" s="1"/>
  <c r="G141" i="4"/>
  <c r="DX142" i="4" s="1"/>
  <c r="DX120" i="4"/>
  <c r="BY118" i="4"/>
  <c r="CY125" i="4"/>
  <c r="CY90" i="4"/>
  <c r="BZ76" i="4"/>
  <c r="CX76" i="4" s="1"/>
  <c r="DX76" i="4"/>
  <c r="G37" i="4"/>
  <c r="DX37" i="4" s="1"/>
  <c r="AD61" i="4"/>
  <c r="BB61" i="4" s="1"/>
  <c r="T139" i="4"/>
  <c r="BE137" i="4"/>
  <c r="BC126" i="4"/>
  <c r="CC139" i="4"/>
  <c r="DG137" i="4"/>
  <c r="N139" i="4"/>
  <c r="BE144" i="4"/>
  <c r="BC144" i="4" s="1"/>
  <c r="G142" i="4"/>
  <c r="DX143" i="4" s="1"/>
  <c r="BM137" i="4"/>
  <c r="DK139" i="4"/>
  <c r="CA142" i="4"/>
  <c r="DY143" i="4" s="1"/>
  <c r="DU143" i="4"/>
  <c r="DP139" i="4"/>
  <c r="BK139" i="4"/>
  <c r="BC107" i="4"/>
  <c r="BC118" i="4" s="1"/>
  <c r="BF139" i="4"/>
  <c r="CW139" i="4"/>
  <c r="BR139" i="4"/>
  <c r="DA147" i="4"/>
  <c r="BE102" i="4"/>
  <c r="G102" i="4"/>
  <c r="DX102" i="4" s="1"/>
  <c r="DO147" i="4"/>
  <c r="G147" i="4"/>
  <c r="DX148" i="4" s="1"/>
  <c r="BU145" i="4"/>
  <c r="BU148" i="4" s="1"/>
  <c r="AG148" i="4"/>
  <c r="CA144" i="4"/>
  <c r="DY145" i="4" s="1"/>
  <c r="DB139" i="4"/>
  <c r="DU145" i="4"/>
  <c r="N148" i="4"/>
  <c r="G78" i="4"/>
  <c r="DX78" i="4" s="1"/>
  <c r="CW148" i="4"/>
  <c r="DP148" i="4"/>
  <c r="CA78" i="4"/>
  <c r="DE148" i="4"/>
  <c r="DI148" i="4"/>
  <c r="DF145" i="4"/>
  <c r="DF148" i="4" s="1"/>
  <c r="BG139" i="4"/>
  <c r="BF148" i="4"/>
  <c r="DA146" i="4"/>
  <c r="DA37" i="4"/>
  <c r="BC15" i="4"/>
  <c r="DQ148" i="4"/>
  <c r="DM148" i="4"/>
  <c r="DK148" i="4"/>
  <c r="BA148" i="4"/>
  <c r="DL139" i="4"/>
  <c r="BZ25" i="4"/>
  <c r="CX25" i="4" s="1"/>
  <c r="BS37" i="4"/>
  <c r="CA146" i="4"/>
  <c r="CC148" i="4"/>
  <c r="CQ148" i="4"/>
  <c r="DS148" i="4"/>
  <c r="DU146" i="4"/>
  <c r="CZ148" i="4"/>
  <c r="CA143" i="4"/>
  <c r="DY144" i="4" s="1"/>
  <c r="CA147" i="4"/>
  <c r="CP148" i="4"/>
  <c r="BK148" i="4"/>
  <c r="AU148" i="4"/>
  <c r="DA139" i="4"/>
  <c r="BN148" i="4"/>
  <c r="BD148" i="4"/>
  <c r="AE141" i="4"/>
  <c r="AD120" i="4"/>
  <c r="BB120" i="4" s="1"/>
  <c r="AE102" i="4"/>
  <c r="AD80" i="4"/>
  <c r="BB80" i="4" s="1"/>
  <c r="CA118" i="4"/>
  <c r="DO146" i="4"/>
  <c r="DO37" i="4"/>
  <c r="BI148" i="4"/>
  <c r="BH143" i="4"/>
  <c r="BH148" i="4" s="1"/>
  <c r="BH118" i="4"/>
  <c r="BH139" i="4" s="1"/>
  <c r="G145" i="4"/>
  <c r="DX146" i="4" s="1"/>
  <c r="DS139" i="4"/>
  <c r="AC148" i="4"/>
  <c r="AL148" i="4"/>
  <c r="BY142" i="4"/>
  <c r="BP139" i="4"/>
  <c r="CA102" i="4"/>
  <c r="BZ79" i="4"/>
  <c r="CX79" i="4" s="1"/>
  <c r="BP142" i="4"/>
  <c r="BP148" i="4" s="1"/>
  <c r="BE37" i="4"/>
  <c r="CQ139" i="4"/>
  <c r="BC33" i="4"/>
  <c r="BC37" i="4" s="1"/>
  <c r="DG37" i="4"/>
  <c r="DG139" i="4" s="1"/>
  <c r="CF148" i="4"/>
  <c r="DN148" i="4"/>
  <c r="BX141" i="4"/>
  <c r="BX148" i="4" s="1"/>
  <c r="BX137" i="4"/>
  <c r="BX139" i="4" s="1"/>
  <c r="BC121" i="4"/>
  <c r="BC137" i="4" s="1"/>
  <c r="BN78" i="4"/>
  <c r="BN139" i="4" s="1"/>
  <c r="BM148" i="4"/>
  <c r="DR118" i="4"/>
  <c r="DR139" i="4" s="1"/>
  <c r="DU144" i="4"/>
  <c r="AE142" i="4"/>
  <c r="AD33" i="4"/>
  <c r="BB33" i="4" s="1"/>
  <c r="DC148" i="4"/>
  <c r="BW78" i="4"/>
  <c r="BW139" i="4" s="1"/>
  <c r="CY4" i="4"/>
  <c r="BL139" i="4"/>
  <c r="DU147" i="4"/>
  <c r="DU102" i="4"/>
  <c r="BE146" i="4"/>
  <c r="AD107" i="4"/>
  <c r="BB107" i="4" s="1"/>
  <c r="BC102" i="4"/>
  <c r="BY147" i="4"/>
  <c r="BY102" i="4"/>
  <c r="BZ136" i="4"/>
  <c r="CX136" i="4" s="1"/>
  <c r="CA137" i="4"/>
  <c r="DY137" i="4" s="1"/>
  <c r="AE143" i="4"/>
  <c r="AE118" i="4"/>
  <c r="AD118" i="4" s="1"/>
  <c r="BB118" i="4" s="1"/>
  <c r="AD103" i="4"/>
  <c r="BB103" i="4" s="1"/>
  <c r="DA137" i="4"/>
  <c r="BO148" i="4"/>
  <c r="DO137" i="4"/>
  <c r="DO142" i="4"/>
  <c r="CY142" i="4" s="1"/>
  <c r="CY104" i="4"/>
  <c r="CY118" i="4" s="1"/>
  <c r="DC139" i="4"/>
  <c r="CY33" i="4"/>
  <c r="G144" i="4"/>
  <c r="DX145" i="4" s="1"/>
  <c r="AD73" i="4"/>
  <c r="BB73" i="4" s="1"/>
  <c r="BT139" i="4"/>
  <c r="AG139" i="4"/>
  <c r="BC46" i="4"/>
  <c r="BL148" i="4"/>
  <c r="CY121" i="4"/>
  <c r="BC42" i="4"/>
  <c r="DN139" i="4"/>
  <c r="DN149" i="4" s="1"/>
  <c r="DE139" i="4"/>
  <c r="BM139" i="4"/>
  <c r="DD139" i="4"/>
  <c r="DM139" i="4"/>
  <c r="BE147" i="4"/>
  <c r="BA139" i="4"/>
  <c r="CY44" i="4"/>
  <c r="CY78" i="4" s="1"/>
  <c r="CA145" i="4"/>
  <c r="DY146" i="4" s="1"/>
  <c r="BY78" i="4"/>
  <c r="BT148" i="4"/>
  <c r="DL148" i="4"/>
  <c r="BG148" i="4"/>
  <c r="AD125" i="4"/>
  <c r="BB125" i="4" s="1"/>
  <c r="DJ148" i="4"/>
  <c r="CA141" i="4"/>
  <c r="DY142" i="4" s="1"/>
  <c r="DB148" i="4"/>
  <c r="DB149" i="4" s="1"/>
  <c r="BR145" i="4"/>
  <c r="BR148" i="4" s="1"/>
  <c r="AE147" i="4"/>
  <c r="DR143" i="4"/>
  <c r="DR148" i="4" s="1"/>
  <c r="BJ141" i="4"/>
  <c r="BC120" i="4"/>
  <c r="DF78" i="4"/>
  <c r="BY146" i="4"/>
  <c r="BY37" i="4"/>
  <c r="AE144" i="4"/>
  <c r="AD14" i="4"/>
  <c r="BB14" i="4" s="1"/>
  <c r="DJ139" i="4"/>
  <c r="AU139" i="4"/>
  <c r="AE137" i="4"/>
  <c r="DI137" i="4"/>
  <c r="DI139" i="4" s="1"/>
  <c r="BQ78" i="4"/>
  <c r="BQ139" i="4" s="1"/>
  <c r="DU78" i="4"/>
  <c r="DF139" i="4"/>
  <c r="BS139" i="4"/>
  <c r="BQ148" i="4"/>
  <c r="BY137" i="4"/>
  <c r="BV143" i="4"/>
  <c r="BV148" i="4" s="1"/>
  <c r="BV118" i="4"/>
  <c r="BV139" i="4" s="1"/>
  <c r="AE146" i="4"/>
  <c r="AD146" i="4" s="1"/>
  <c r="BB146" i="4" s="1"/>
  <c r="AD4" i="4"/>
  <c r="BB4" i="4" s="1"/>
  <c r="AE37" i="4"/>
  <c r="AD76" i="4"/>
  <c r="BB76" i="4" s="1"/>
  <c r="CZ139" i="4"/>
  <c r="BJ145" i="4"/>
  <c r="BJ78" i="4"/>
  <c r="BJ139" i="4" s="1"/>
  <c r="BW148" i="4"/>
  <c r="DT141" i="4"/>
  <c r="DT137" i="4"/>
  <c r="BZ120" i="4"/>
  <c r="CX120" i="4" s="1"/>
  <c r="DA144" i="4"/>
  <c r="CY14" i="4"/>
  <c r="AE145" i="4"/>
  <c r="AE78" i="4"/>
  <c r="AD38" i="4"/>
  <c r="BB38" i="4" s="1"/>
  <c r="BC61" i="4"/>
  <c r="DD148" i="4"/>
  <c r="AD123" i="4"/>
  <c r="BB123" i="4" s="1"/>
  <c r="BZ123" i="4"/>
  <c r="CX123" i="4" s="1"/>
  <c r="DG141" i="4"/>
  <c r="DU118" i="4"/>
  <c r="BY143" i="4"/>
  <c r="BC122" i="4"/>
  <c r="G143" i="4"/>
  <c r="DX144" i="4" s="1"/>
  <c r="BZ70" i="4"/>
  <c r="CX70" i="4" s="1"/>
  <c r="BI139" i="4"/>
  <c r="DU37" i="4"/>
  <c r="DT146" i="4"/>
  <c r="DT37" i="4"/>
  <c r="BU139" i="4"/>
  <c r="BO139" i="4"/>
  <c r="AC139" i="4"/>
  <c r="DH139" i="4"/>
  <c r="G137" i="4"/>
  <c r="CA37" i="4"/>
  <c r="DY37" i="4" s="1"/>
  <c r="BZ4" i="4"/>
  <c r="CX4" i="4" s="1"/>
  <c r="BS146" i="4"/>
  <c r="BS148" i="4" s="1"/>
  <c r="DO46" i="2"/>
  <c r="BE22" i="2"/>
  <c r="BC22" i="2" s="1"/>
  <c r="BE26" i="2"/>
  <c r="BE146" i="2" s="1"/>
  <c r="CA15" i="1"/>
  <c r="DA19" i="1"/>
  <c r="CY19" i="1" s="1"/>
  <c r="BJ39" i="1"/>
  <c r="CA41" i="1"/>
  <c r="DU48" i="1"/>
  <c r="AE73" i="1"/>
  <c r="CA117" i="1"/>
  <c r="BZ117" i="1" s="1"/>
  <c r="CX117" i="1" s="1"/>
  <c r="AE125" i="1"/>
  <c r="AD125" i="1" s="1"/>
  <c r="BB125" i="1" s="1"/>
  <c r="AE129" i="1"/>
  <c r="AG37" i="2"/>
  <c r="BA142" i="2"/>
  <c r="AL145" i="2"/>
  <c r="BJ38" i="2"/>
  <c r="BC38" i="2" s="1"/>
  <c r="BR78" i="2"/>
  <c r="DU42" i="2"/>
  <c r="CA60" i="2"/>
  <c r="AE64" i="2"/>
  <c r="AD64" i="2" s="1"/>
  <c r="BB64" i="2" s="1"/>
  <c r="AL78" i="2"/>
  <c r="AT139" i="2"/>
  <c r="AD84" i="2"/>
  <c r="BB84" i="2" s="1"/>
  <c r="CY84" i="2"/>
  <c r="AE126" i="2"/>
  <c r="BS126" i="2"/>
  <c r="BS142" i="2" s="1"/>
  <c r="BC23" i="2"/>
  <c r="BU43" i="2"/>
  <c r="BC43" i="2" s="1"/>
  <c r="CY71" i="2"/>
  <c r="BC95" i="2"/>
  <c r="BC19" i="1"/>
  <c r="AD21" i="1"/>
  <c r="BB21" i="1" s="1"/>
  <c r="CY73" i="1"/>
  <c r="DA94" i="1"/>
  <c r="CY94" i="1" s="1"/>
  <c r="BC104" i="1"/>
  <c r="DU10" i="2"/>
  <c r="BC15" i="2"/>
  <c r="BZ44" i="2"/>
  <c r="CX44" i="2" s="1"/>
  <c r="BU75" i="2"/>
  <c r="BC75" i="2" s="1"/>
  <c r="DL121" i="2"/>
  <c r="DL141" i="2" s="1"/>
  <c r="CA4" i="2"/>
  <c r="BZ4" i="2" s="1"/>
  <c r="CX4" i="2" s="1"/>
  <c r="CY10" i="2"/>
  <c r="BZ21" i="2"/>
  <c r="CX21" i="2" s="1"/>
  <c r="DO145" i="2"/>
  <c r="BU73" i="2"/>
  <c r="BC73" i="2" s="1"/>
  <c r="AE124" i="2"/>
  <c r="AE142" i="2" s="1"/>
  <c r="CA8" i="1"/>
  <c r="BZ8" i="1" s="1"/>
  <c r="CX8" i="1" s="1"/>
  <c r="BE19" i="1"/>
  <c r="AE21" i="1"/>
  <c r="CA40" i="1"/>
  <c r="CY44" i="1"/>
  <c r="BC73" i="1"/>
  <c r="AE100" i="1"/>
  <c r="BC115" i="1"/>
  <c r="BV116" i="1"/>
  <c r="AL137" i="1"/>
  <c r="BY122" i="1"/>
  <c r="AE9" i="2"/>
  <c r="AD9" i="2" s="1"/>
  <c r="BB9" i="2" s="1"/>
  <c r="BE142" i="2"/>
  <c r="AY139" i="2"/>
  <c r="AY149" i="2" s="1"/>
  <c r="CY43" i="2"/>
  <c r="DQ78" i="2"/>
  <c r="CY59" i="2"/>
  <c r="BC64" i="2"/>
  <c r="BS87" i="2"/>
  <c r="BC87" i="2" s="1"/>
  <c r="AE100" i="2"/>
  <c r="AD100" i="2" s="1"/>
  <c r="BB100" i="2" s="1"/>
  <c r="DR117" i="2"/>
  <c r="CY117" i="2" s="1"/>
  <c r="BY123" i="2"/>
  <c r="BY125" i="2"/>
  <c r="BE126" i="2"/>
  <c r="BC126" i="2" s="1"/>
  <c r="BZ128" i="2"/>
  <c r="CX128" i="2" s="1"/>
  <c r="AE135" i="2"/>
  <c r="AD135" i="2" s="1"/>
  <c r="BB135" i="2" s="1"/>
  <c r="CN137" i="2"/>
  <c r="CN139" i="2" s="1"/>
  <c r="CN149" i="2" s="1"/>
  <c r="CQ147" i="2"/>
  <c r="CW145" i="1"/>
  <c r="AE122" i="1"/>
  <c r="BC5" i="2"/>
  <c r="CA8" i="2"/>
  <c r="BZ8" i="2" s="1"/>
  <c r="CX8" i="2" s="1"/>
  <c r="AG146" i="2"/>
  <c r="AE23" i="2"/>
  <c r="AD23" i="2" s="1"/>
  <c r="BB23" i="2" s="1"/>
  <c r="CA24" i="2"/>
  <c r="BZ24" i="2" s="1"/>
  <c r="CX24" i="2" s="1"/>
  <c r="AE30" i="2"/>
  <c r="AD30" i="2" s="1"/>
  <c r="BB30" i="2" s="1"/>
  <c r="BY40" i="2"/>
  <c r="CA42" i="2"/>
  <c r="CA78" i="2" s="1"/>
  <c r="CS78" i="2"/>
  <c r="CS139" i="2" s="1"/>
  <c r="CY77" i="2"/>
  <c r="DQ77" i="2"/>
  <c r="AY78" i="2"/>
  <c r="AE79" i="2"/>
  <c r="CW102" i="2"/>
  <c r="DR105" i="2"/>
  <c r="CY105" i="2" s="1"/>
  <c r="BC109" i="2"/>
  <c r="AE128" i="2"/>
  <c r="AD128" i="2" s="1"/>
  <c r="BB128" i="2" s="1"/>
  <c r="AD46" i="2"/>
  <c r="BB46" i="2" s="1"/>
  <c r="AS149" i="2"/>
  <c r="CY48" i="2"/>
  <c r="CY8" i="2"/>
  <c r="CY26" i="2"/>
  <c r="AB139" i="2"/>
  <c r="CY73" i="2"/>
  <c r="AD79" i="2"/>
  <c r="BB79" i="2" s="1"/>
  <c r="BD146" i="2"/>
  <c r="BD37" i="2"/>
  <c r="AE59" i="2"/>
  <c r="AD59" i="2" s="1"/>
  <c r="BB59" i="2" s="1"/>
  <c r="BU59" i="2"/>
  <c r="CY69" i="2"/>
  <c r="DQ146" i="2"/>
  <c r="DQ37" i="2"/>
  <c r="CY5" i="2"/>
  <c r="AC78" i="2"/>
  <c r="BZ91" i="2"/>
  <c r="CX91" i="2" s="1"/>
  <c r="BD102" i="2"/>
  <c r="DB137" i="2"/>
  <c r="DB139" i="2" s="1"/>
  <c r="DB141" i="2"/>
  <c r="BL142" i="2"/>
  <c r="DE145" i="2"/>
  <c r="BZ52" i="2"/>
  <c r="CX52" i="2" s="1"/>
  <c r="AD54" i="2"/>
  <c r="BB54" i="2" s="1"/>
  <c r="BZ90" i="2"/>
  <c r="CX90" i="2" s="1"/>
  <c r="BC100" i="2"/>
  <c r="DB146" i="2"/>
  <c r="DJ146" i="2"/>
  <c r="DJ37" i="2"/>
  <c r="AD14" i="2"/>
  <c r="BB14" i="2" s="1"/>
  <c r="N145" i="2"/>
  <c r="DF39" i="2"/>
  <c r="CY39" i="2" s="1"/>
  <c r="BJ39" i="2"/>
  <c r="BC39" i="2" s="1"/>
  <c r="N78" i="2"/>
  <c r="BZ39" i="2"/>
  <c r="CX39" i="2" s="1"/>
  <c r="V147" i="2"/>
  <c r="V148" i="2" s="1"/>
  <c r="G86" i="2"/>
  <c r="V102" i="2"/>
  <c r="BR86" i="2"/>
  <c r="DN86" i="2"/>
  <c r="CY86" i="2" s="1"/>
  <c r="BW142" i="2"/>
  <c r="L139" i="2"/>
  <c r="L149" i="2" s="1"/>
  <c r="BS145" i="2"/>
  <c r="AD44" i="2"/>
  <c r="BB44" i="2" s="1"/>
  <c r="DU61" i="2"/>
  <c r="BQ147" i="2"/>
  <c r="BQ102" i="2"/>
  <c r="BL143" i="2"/>
  <c r="AE116" i="2"/>
  <c r="AD116" i="2" s="1"/>
  <c r="BB116" i="2" s="1"/>
  <c r="BV116" i="2"/>
  <c r="CY116" i="2"/>
  <c r="BN141" i="2"/>
  <c r="BN137" i="2"/>
  <c r="BV141" i="2"/>
  <c r="BV137" i="2"/>
  <c r="BA146" i="2"/>
  <c r="BI146" i="2"/>
  <c r="BQ146" i="2"/>
  <c r="BQ37" i="2"/>
  <c r="DD146" i="2"/>
  <c r="DL146" i="2"/>
  <c r="DL37" i="2"/>
  <c r="CC144" i="2"/>
  <c r="DA14" i="2"/>
  <c r="CC37" i="2"/>
  <c r="AD15" i="2"/>
  <c r="BB15" i="2" s="1"/>
  <c r="AD18" i="2"/>
  <c r="BB18" i="2" s="1"/>
  <c r="AD19" i="2"/>
  <c r="BB19" i="2" s="1"/>
  <c r="CA20" i="2"/>
  <c r="BZ20" i="2" s="1"/>
  <c r="CX20" i="2" s="1"/>
  <c r="DA20" i="2"/>
  <c r="CY20" i="2" s="1"/>
  <c r="AD21" i="2"/>
  <c r="BB21" i="2" s="1"/>
  <c r="AD22" i="2"/>
  <c r="BB22" i="2" s="1"/>
  <c r="O142" i="2"/>
  <c r="O37" i="2"/>
  <c r="O139" i="2" s="1"/>
  <c r="BK33" i="2"/>
  <c r="BK142" i="2" s="1"/>
  <c r="G33" i="2"/>
  <c r="DG33" i="2"/>
  <c r="DG142" i="2" s="1"/>
  <c r="BF142" i="2"/>
  <c r="BO142" i="2"/>
  <c r="BD145" i="2"/>
  <c r="BL145" i="2"/>
  <c r="BT145" i="2"/>
  <c r="BT78" i="2"/>
  <c r="CZ145" i="2"/>
  <c r="DH145" i="2"/>
  <c r="DH78" i="2"/>
  <c r="DP145" i="2"/>
  <c r="CY49" i="2"/>
  <c r="BC57" i="2"/>
  <c r="BC67" i="2"/>
  <c r="CP145" i="2"/>
  <c r="CA70" i="2"/>
  <c r="BZ70" i="2" s="1"/>
  <c r="CX70" i="2" s="1"/>
  <c r="CY74" i="2"/>
  <c r="DE78" i="2"/>
  <c r="DE139" i="2" s="1"/>
  <c r="BK102" i="2"/>
  <c r="CY94" i="2"/>
  <c r="BC97" i="2"/>
  <c r="BZ103" i="2"/>
  <c r="CX103" i="2" s="1"/>
  <c r="CC118" i="2"/>
  <c r="CC143" i="2"/>
  <c r="DA107" i="2"/>
  <c r="CY107" i="2" s="1"/>
  <c r="CY111" i="2"/>
  <c r="AD119" i="2"/>
  <c r="BB119" i="2" s="1"/>
  <c r="BZ119" i="2"/>
  <c r="CX119" i="2" s="1"/>
  <c r="BL146" i="2"/>
  <c r="BL37" i="2"/>
  <c r="BT146" i="2"/>
  <c r="BT37" i="2"/>
  <c r="CF143" i="2"/>
  <c r="CF118" i="2"/>
  <c r="CA108" i="2"/>
  <c r="BZ108" i="2" s="1"/>
  <c r="CX108" i="2" s="1"/>
  <c r="DD108" i="2"/>
  <c r="CY108" i="2" s="1"/>
  <c r="BC41" i="2"/>
  <c r="BZ86" i="2"/>
  <c r="CX86" i="2" s="1"/>
  <c r="DI146" i="2"/>
  <c r="DI37" i="2"/>
  <c r="BC28" i="2"/>
  <c r="CG149" i="2"/>
  <c r="CO149" i="2"/>
  <c r="CY75" i="2"/>
  <c r="BH102" i="2"/>
  <c r="BA141" i="2"/>
  <c r="BA137" i="2"/>
  <c r="AE121" i="2"/>
  <c r="BY121" i="2"/>
  <c r="CY27" i="2"/>
  <c r="BD142" i="2"/>
  <c r="BR145" i="2"/>
  <c r="BY44" i="2"/>
  <c r="DU44" i="2"/>
  <c r="CY58" i="2"/>
  <c r="BH146" i="2"/>
  <c r="BH37" i="2"/>
  <c r="DC146" i="2"/>
  <c r="DU4" i="2"/>
  <c r="AC144" i="2"/>
  <c r="DU15" i="2"/>
  <c r="CY15" i="2" s="1"/>
  <c r="BK145" i="2"/>
  <c r="BK78" i="2"/>
  <c r="BI78" i="2"/>
  <c r="CY52" i="2"/>
  <c r="BI147" i="2"/>
  <c r="BI102" i="2"/>
  <c r="BJ146" i="2"/>
  <c r="BJ37" i="2"/>
  <c r="BR146" i="2"/>
  <c r="BR37" i="2"/>
  <c r="DM146" i="2"/>
  <c r="BC16" i="2"/>
  <c r="BC25" i="2"/>
  <c r="DU25" i="2"/>
  <c r="CY25" i="2" s="1"/>
  <c r="CA32" i="2"/>
  <c r="BZ32" i="2" s="1"/>
  <c r="CX32" i="2" s="1"/>
  <c r="DA32" i="2"/>
  <c r="CY32" i="2" s="1"/>
  <c r="T142" i="2"/>
  <c r="DL33" i="2"/>
  <c r="DL142" i="2" s="1"/>
  <c r="T37" i="2"/>
  <c r="T139" i="2" s="1"/>
  <c r="T149" i="2" s="1"/>
  <c r="BP33" i="2"/>
  <c r="BP142" i="2" s="1"/>
  <c r="BC36" i="2"/>
  <c r="X149" i="2"/>
  <c r="BA37" i="2"/>
  <c r="AU145" i="2"/>
  <c r="BS46" i="2"/>
  <c r="BS78" i="2" s="1"/>
  <c r="AU78" i="2"/>
  <c r="DF48" i="2"/>
  <c r="BJ48" i="2"/>
  <c r="BC48" i="2" s="1"/>
  <c r="BZ48" i="2"/>
  <c r="CX48" i="2" s="1"/>
  <c r="BC49" i="2"/>
  <c r="BJ70" i="2"/>
  <c r="BC70" i="2" s="1"/>
  <c r="CH78" i="2"/>
  <c r="AG147" i="2"/>
  <c r="AG102" i="2"/>
  <c r="BE79" i="2"/>
  <c r="DH147" i="2"/>
  <c r="DH102" i="2"/>
  <c r="DP147" i="2"/>
  <c r="DP102" i="2"/>
  <c r="BL102" i="2"/>
  <c r="DA80" i="2"/>
  <c r="CY80" i="2" s="1"/>
  <c r="BY101" i="2"/>
  <c r="G101" i="2"/>
  <c r="BZ101" i="2" s="1"/>
  <c r="CX101" i="2" s="1"/>
  <c r="DU101" i="2"/>
  <c r="CY101" i="2" s="1"/>
  <c r="DQ118" i="2"/>
  <c r="BA147" i="2"/>
  <c r="CW146" i="2"/>
  <c r="CW37" i="2"/>
  <c r="CW139" i="2" s="1"/>
  <c r="DU26" i="2"/>
  <c r="BY26" i="2"/>
  <c r="BD78" i="2"/>
  <c r="BZ42" i="2"/>
  <c r="CX42" i="2" s="1"/>
  <c r="BF37" i="2"/>
  <c r="DR146" i="2"/>
  <c r="BS8" i="2"/>
  <c r="BC8" i="2" s="1"/>
  <c r="DT146" i="2"/>
  <c r="DT37" i="2"/>
  <c r="BG37" i="2"/>
  <c r="DS146" i="2"/>
  <c r="AE7" i="2"/>
  <c r="AD7" i="2" s="1"/>
  <c r="BB7" i="2" s="1"/>
  <c r="BS7" i="2"/>
  <c r="BC7" i="2" s="1"/>
  <c r="BJ78" i="2"/>
  <c r="BH78" i="2"/>
  <c r="G40" i="2"/>
  <c r="AC145" i="2"/>
  <c r="DU40" i="2"/>
  <c r="CY40" i="2" s="1"/>
  <c r="AD57" i="2"/>
  <c r="BB57" i="2" s="1"/>
  <c r="CZ78" i="2"/>
  <c r="DM102" i="2"/>
  <c r="CY90" i="2"/>
  <c r="BC116" i="2"/>
  <c r="BL121" i="2"/>
  <c r="BL137" i="2" s="1"/>
  <c r="DH121" i="2"/>
  <c r="AU146" i="2"/>
  <c r="AU37" i="2"/>
  <c r="AE4" i="2"/>
  <c r="BP146" i="2"/>
  <c r="DK146" i="2"/>
  <c r="DK37" i="2"/>
  <c r="DK139" i="2" s="1"/>
  <c r="AG144" i="2"/>
  <c r="BE14" i="2"/>
  <c r="BE37" i="2" s="1"/>
  <c r="BZ19" i="2"/>
  <c r="CX19" i="2" s="1"/>
  <c r="BZ22" i="2"/>
  <c r="CX22" i="2" s="1"/>
  <c r="DA24" i="2"/>
  <c r="CY24" i="2" s="1"/>
  <c r="CY38" i="2"/>
  <c r="DG145" i="2"/>
  <c r="DG78" i="2"/>
  <c r="DF147" i="2"/>
  <c r="AE90" i="2"/>
  <c r="AD90" i="2" s="1"/>
  <c r="BB90" i="2" s="1"/>
  <c r="BE90" i="2"/>
  <c r="BC90" i="2" s="1"/>
  <c r="DU118" i="2"/>
  <c r="DE146" i="2"/>
  <c r="BK146" i="2"/>
  <c r="BS4" i="2"/>
  <c r="CQ146" i="2"/>
  <c r="CQ37" i="2"/>
  <c r="DO4" i="2"/>
  <c r="CY4" i="2" s="1"/>
  <c r="BZ5" i="2"/>
  <c r="CX5" i="2" s="1"/>
  <c r="BY10" i="2"/>
  <c r="BD144" i="2"/>
  <c r="CZ144" i="2"/>
  <c r="CY14" i="2"/>
  <c r="AU144" i="2"/>
  <c r="BS18" i="2"/>
  <c r="BS144" i="2" s="1"/>
  <c r="CY18" i="2"/>
  <c r="BC19" i="2"/>
  <c r="DU24" i="2"/>
  <c r="BY24" i="2"/>
  <c r="BC24" i="2" s="1"/>
  <c r="G25" i="2"/>
  <c r="G146" i="2" s="1"/>
  <c r="G26" i="2"/>
  <c r="AD26" i="2" s="1"/>
  <c r="BB26" i="2" s="1"/>
  <c r="BZ28" i="2"/>
  <c r="CX28" i="2" s="1"/>
  <c r="AE32" i="2"/>
  <c r="AD32" i="2" s="1"/>
  <c r="BB32" i="2" s="1"/>
  <c r="BE32" i="2"/>
  <c r="BC32" i="2" s="1"/>
  <c r="CY35" i="2"/>
  <c r="P139" i="2"/>
  <c r="P149" i="2" s="1"/>
  <c r="BI37" i="2"/>
  <c r="DS37" i="2"/>
  <c r="CY45" i="2"/>
  <c r="BC54" i="2"/>
  <c r="CY55" i="2"/>
  <c r="BZ60" i="2"/>
  <c r="CX60" i="2" s="1"/>
  <c r="R145" i="2"/>
  <c r="R148" i="2" s="1"/>
  <c r="R78" i="2"/>
  <c r="R139" i="2" s="1"/>
  <c r="R149" i="2" s="1"/>
  <c r="G61" i="2"/>
  <c r="G78" i="2" s="1"/>
  <c r="BC62" i="2"/>
  <c r="DN70" i="2"/>
  <c r="DN145" i="2" s="1"/>
  <c r="DO78" i="2"/>
  <c r="CZ102" i="2"/>
  <c r="AD101" i="2"/>
  <c r="BB101" i="2" s="1"/>
  <c r="AX143" i="2"/>
  <c r="AX148" i="2" s="1"/>
  <c r="AX118" i="2"/>
  <c r="AX139" i="2" s="1"/>
  <c r="AE103" i="2"/>
  <c r="BV103" i="2"/>
  <c r="BJ143" i="2"/>
  <c r="BJ118" i="2"/>
  <c r="BR143" i="2"/>
  <c r="BR148" i="2" s="1"/>
  <c r="BR118" i="2"/>
  <c r="Q149" i="2"/>
  <c r="AD62" i="2"/>
  <c r="BB62" i="2" s="1"/>
  <c r="BC71" i="2"/>
  <c r="BU147" i="2"/>
  <c r="DQ147" i="2"/>
  <c r="DQ102" i="2"/>
  <c r="AU147" i="2"/>
  <c r="BS84" i="2"/>
  <c r="BS102" i="2" s="1"/>
  <c r="BC101" i="2"/>
  <c r="BN143" i="2"/>
  <c r="BN118" i="2"/>
  <c r="DC137" i="2"/>
  <c r="DS137" i="2"/>
  <c r="DH141" i="2"/>
  <c r="DA136" i="2"/>
  <c r="CY136" i="2" s="1"/>
  <c r="BE136" i="2"/>
  <c r="BC136" i="2" s="1"/>
  <c r="G136" i="2"/>
  <c r="AC146" i="2"/>
  <c r="AC37" i="2"/>
  <c r="BM146" i="2"/>
  <c r="BU146" i="2"/>
  <c r="DF146" i="2"/>
  <c r="DN146" i="2"/>
  <c r="CY6" i="2"/>
  <c r="BN144" i="2"/>
  <c r="BV144" i="2"/>
  <c r="DI144" i="2"/>
  <c r="DQ144" i="2"/>
  <c r="CA15" i="2"/>
  <c r="BZ15" i="2" s="1"/>
  <c r="CX15" i="2" s="1"/>
  <c r="CY23" i="2"/>
  <c r="BZ33" i="2"/>
  <c r="CX33" i="2" s="1"/>
  <c r="AD36" i="2"/>
  <c r="BB36" i="2" s="1"/>
  <c r="Z139" i="2"/>
  <c r="Z149" i="2" s="1"/>
  <c r="CD149" i="2"/>
  <c r="CL149" i="2"/>
  <c r="CU139" i="2"/>
  <c r="CU149" i="2" s="1"/>
  <c r="BF145" i="2"/>
  <c r="BF78" i="2"/>
  <c r="BN145" i="2"/>
  <c r="BN78" i="2"/>
  <c r="BN139" i="2" s="1"/>
  <c r="BV145" i="2"/>
  <c r="BV78" i="2"/>
  <c r="BA145" i="2"/>
  <c r="BY42" i="2"/>
  <c r="BC42" i="2" s="1"/>
  <c r="G46" i="2"/>
  <c r="AD48" i="2"/>
  <c r="BB48" i="2" s="1"/>
  <c r="DU48" i="2"/>
  <c r="BC52" i="2"/>
  <c r="CY66" i="2"/>
  <c r="AE77" i="2"/>
  <c r="AD77" i="2" s="1"/>
  <c r="BB77" i="2" s="1"/>
  <c r="BF147" i="2"/>
  <c r="BN147" i="2"/>
  <c r="BN102" i="2"/>
  <c r="BV147" i="2"/>
  <c r="DJ147" i="2"/>
  <c r="DR147" i="2"/>
  <c r="DR102" i="2"/>
  <c r="DD102" i="2"/>
  <c r="AT147" i="2"/>
  <c r="AT148" i="2" s="1"/>
  <c r="AE86" i="2"/>
  <c r="AD86" i="2" s="1"/>
  <c r="BB86" i="2" s="1"/>
  <c r="CY91" i="2"/>
  <c r="AD93" i="2"/>
  <c r="BB93" i="2" s="1"/>
  <c r="BC94" i="2"/>
  <c r="CA95" i="2"/>
  <c r="BZ95" i="2" s="1"/>
  <c r="CX95" i="2" s="1"/>
  <c r="DE143" i="2"/>
  <c r="DM118" i="2"/>
  <c r="CY106" i="2"/>
  <c r="CY112" i="2"/>
  <c r="AE115" i="2"/>
  <c r="AD115" i="2" s="1"/>
  <c r="BB115" i="2" s="1"/>
  <c r="BV115" i="2"/>
  <c r="BC115" i="2" s="1"/>
  <c r="DE118" i="2"/>
  <c r="BD137" i="2"/>
  <c r="DD137" i="2"/>
  <c r="AD122" i="2"/>
  <c r="BB122" i="2" s="1"/>
  <c r="BC127" i="2"/>
  <c r="AE136" i="2"/>
  <c r="AD136" i="2" s="1"/>
  <c r="BB136" i="2" s="1"/>
  <c r="AG137" i="2"/>
  <c r="AC142" i="2"/>
  <c r="DU33" i="2"/>
  <c r="BY33" i="2"/>
  <c r="AJ139" i="2"/>
  <c r="AJ149" i="2" s="1"/>
  <c r="AR139" i="2"/>
  <c r="CT139" i="2"/>
  <c r="BE145" i="2"/>
  <c r="BE78" i="2"/>
  <c r="BM145" i="2"/>
  <c r="BM78" i="2"/>
  <c r="DI145" i="2"/>
  <c r="BZ55" i="2"/>
  <c r="CX55" i="2" s="1"/>
  <c r="BC60" i="2"/>
  <c r="DI147" i="2"/>
  <c r="CY89" i="2"/>
  <c r="CA97" i="2"/>
  <c r="BZ97" i="2" s="1"/>
  <c r="CX97" i="2" s="1"/>
  <c r="DA97" i="2"/>
  <c r="CY97" i="2" s="1"/>
  <c r="BF143" i="2"/>
  <c r="BF118" i="2"/>
  <c r="BC103" i="2"/>
  <c r="BC113" i="2"/>
  <c r="BF146" i="2"/>
  <c r="BN146" i="2"/>
  <c r="BV146" i="2"/>
  <c r="DG146" i="2"/>
  <c r="DG37" i="2"/>
  <c r="BZ13" i="2"/>
  <c r="CX13" i="2" s="1"/>
  <c r="G144" i="2"/>
  <c r="BG144" i="2"/>
  <c r="BO144" i="2"/>
  <c r="BW144" i="2"/>
  <c r="DB144" i="2"/>
  <c r="DJ144" i="2"/>
  <c r="DR144" i="2"/>
  <c r="BC30" i="2"/>
  <c r="CY30" i="2"/>
  <c r="CY33" i="2"/>
  <c r="S139" i="2"/>
  <c r="S149" i="2" s="1"/>
  <c r="AA139" i="2"/>
  <c r="BU37" i="2"/>
  <c r="G145" i="2"/>
  <c r="CY41" i="2"/>
  <c r="AD42" i="2"/>
  <c r="BB42" i="2" s="1"/>
  <c r="BQ42" i="2"/>
  <c r="BQ145" i="2" s="1"/>
  <c r="BC44" i="2"/>
  <c r="CY44" i="2"/>
  <c r="AA145" i="2"/>
  <c r="AA148" i="2" s="1"/>
  <c r="DS46" i="2"/>
  <c r="CY46" i="2" s="1"/>
  <c r="DF57" i="2"/>
  <c r="BJ57" i="2"/>
  <c r="DU73" i="2"/>
  <c r="BY73" i="2"/>
  <c r="BZ73" i="2"/>
  <c r="CX73" i="2" s="1"/>
  <c r="DI78" i="2"/>
  <c r="AC147" i="2"/>
  <c r="AC102" i="2"/>
  <c r="DU79" i="2"/>
  <c r="BG147" i="2"/>
  <c r="BG102" i="2"/>
  <c r="BO147" i="2"/>
  <c r="BW147" i="2"/>
  <c r="BW102" i="2"/>
  <c r="DC147" i="2"/>
  <c r="DC102" i="2"/>
  <c r="DC139" i="2" s="1"/>
  <c r="DK147" i="2"/>
  <c r="DS147" i="2"/>
  <c r="DS102" i="2"/>
  <c r="CP102" i="2"/>
  <c r="CP139" i="2" s="1"/>
  <c r="CP147" i="2"/>
  <c r="CA87" i="2"/>
  <c r="BZ87" i="2" s="1"/>
  <c r="CX87" i="2" s="1"/>
  <c r="CY88" i="2"/>
  <c r="BC89" i="2"/>
  <c r="BC93" i="2"/>
  <c r="CY96" i="2"/>
  <c r="BO102" i="2"/>
  <c r="DF143" i="2"/>
  <c r="DN143" i="2"/>
  <c r="DN118" i="2"/>
  <c r="BA143" i="2"/>
  <c r="BA118" i="2"/>
  <c r="BY107" i="2"/>
  <c r="DB143" i="2"/>
  <c r="DB118" i="2"/>
  <c r="DF118" i="2"/>
  <c r="BC119" i="2"/>
  <c r="DE137" i="2"/>
  <c r="DM137" i="2"/>
  <c r="CY134" i="2"/>
  <c r="DT137" i="2"/>
  <c r="DA145" i="2"/>
  <c r="DQ145" i="2"/>
  <c r="BZ76" i="2"/>
  <c r="CX76" i="2" s="1"/>
  <c r="BM147" i="2"/>
  <c r="BM102" i="2"/>
  <c r="CZ147" i="2"/>
  <c r="AU102" i="2"/>
  <c r="BC104" i="2"/>
  <c r="AG143" i="2"/>
  <c r="AG118" i="2"/>
  <c r="AE107" i="2"/>
  <c r="AD107" i="2" s="1"/>
  <c r="BB107" i="2" s="1"/>
  <c r="U141" i="2"/>
  <c r="U148" i="2" s="1"/>
  <c r="U137" i="2"/>
  <c r="DM121" i="2"/>
  <c r="DM141" i="2" s="1"/>
  <c r="BQ121" i="2"/>
  <c r="BQ141" i="2" s="1"/>
  <c r="BQ148" i="2" s="1"/>
  <c r="G125" i="2"/>
  <c r="T137" i="2"/>
  <c r="BP125" i="2"/>
  <c r="BG146" i="2"/>
  <c r="BO146" i="2"/>
  <c r="BW146" i="2"/>
  <c r="CZ146" i="2"/>
  <c r="CZ37" i="2"/>
  <c r="DH146" i="2"/>
  <c r="DH37" i="2"/>
  <c r="DP146" i="2"/>
  <c r="DP37" i="2"/>
  <c r="CY12" i="2"/>
  <c r="BH144" i="2"/>
  <c r="BP144" i="2"/>
  <c r="BY144" i="2"/>
  <c r="DC144" i="2"/>
  <c r="DK144" i="2"/>
  <c r="DS144" i="2"/>
  <c r="BC18" i="2"/>
  <c r="CC146" i="2"/>
  <c r="CA146" i="2" s="1"/>
  <c r="BZ146" i="2" s="1"/>
  <c r="CX146" i="2" s="1"/>
  <c r="DA19" i="2"/>
  <c r="CY19" i="2" s="1"/>
  <c r="CY21" i="2"/>
  <c r="DH142" i="2"/>
  <c r="K139" i="2"/>
  <c r="AV149" i="2"/>
  <c r="BV37" i="2"/>
  <c r="CF139" i="2"/>
  <c r="BC40" i="2"/>
  <c r="CW145" i="2"/>
  <c r="CW148" i="2" s="1"/>
  <c r="DM42" i="2"/>
  <c r="BZ46" i="2"/>
  <c r="CX46" i="2" s="1"/>
  <c r="AD50" i="2"/>
  <c r="BB50" i="2" s="1"/>
  <c r="CY54" i="2"/>
  <c r="BC55" i="2"/>
  <c r="CY57" i="2"/>
  <c r="BC61" i="2"/>
  <c r="CY61" i="2"/>
  <c r="BZ64" i="2"/>
  <c r="CX64" i="2" s="1"/>
  <c r="BC66" i="2"/>
  <c r="BC76" i="2"/>
  <c r="BH147" i="2"/>
  <c r="BP147" i="2"/>
  <c r="BY79" i="2"/>
  <c r="CY85" i="2"/>
  <c r="BC88" i="2"/>
  <c r="BZ92" i="2"/>
  <c r="CX92" i="2" s="1"/>
  <c r="CY98" i="2"/>
  <c r="BP102" i="2"/>
  <c r="G118" i="2"/>
  <c r="G143" i="2"/>
  <c r="BI143" i="2"/>
  <c r="BI118" i="2"/>
  <c r="BQ143" i="2"/>
  <c r="DG143" i="2"/>
  <c r="DG118" i="2"/>
  <c r="DO118" i="2"/>
  <c r="DO143" i="2"/>
  <c r="BC105" i="2"/>
  <c r="BC112" i="2"/>
  <c r="AF143" i="2"/>
  <c r="AF148" i="2" s="1"/>
  <c r="AF118" i="2"/>
  <c r="AF139" i="2" s="1"/>
  <c r="BD114" i="2"/>
  <c r="BC114" i="2" s="1"/>
  <c r="AE114" i="2"/>
  <c r="AD114" i="2" s="1"/>
  <c r="BB114" i="2" s="1"/>
  <c r="BQ118" i="2"/>
  <c r="BO137" i="2"/>
  <c r="DF137" i="2"/>
  <c r="DN137" i="2"/>
  <c r="O141" i="2"/>
  <c r="O148" i="2" s="1"/>
  <c r="DG120" i="2"/>
  <c r="BK120" i="2"/>
  <c r="BK141" i="2" s="1"/>
  <c r="BC129" i="2"/>
  <c r="CY129" i="2"/>
  <c r="CY133" i="2"/>
  <c r="DD142" i="2"/>
  <c r="M139" i="2"/>
  <c r="M149" i="2" s="1"/>
  <c r="U139" i="2"/>
  <c r="U149" i="2" s="1"/>
  <c r="AK139" i="2"/>
  <c r="CH139" i="2"/>
  <c r="BG145" i="2"/>
  <c r="BO145" i="2"/>
  <c r="BW145" i="2"/>
  <c r="DB145" i="2"/>
  <c r="DJ145" i="2"/>
  <c r="DR145" i="2"/>
  <c r="AW145" i="2"/>
  <c r="AW148" i="2" s="1"/>
  <c r="G58" i="2"/>
  <c r="BZ58" i="2" s="1"/>
  <c r="CX58" i="2" s="1"/>
  <c r="AE70" i="2"/>
  <c r="AD70" i="2" s="1"/>
  <c r="BB70" i="2" s="1"/>
  <c r="DB78" i="2"/>
  <c r="DJ78" i="2"/>
  <c r="BA102" i="2"/>
  <c r="CC147" i="2"/>
  <c r="CC102" i="2"/>
  <c r="CA79" i="2"/>
  <c r="DE147" i="2"/>
  <c r="DM147" i="2"/>
  <c r="CA84" i="2"/>
  <c r="BZ84" i="2" s="1"/>
  <c r="CX84" i="2" s="1"/>
  <c r="BZ85" i="2"/>
  <c r="CX85" i="2" s="1"/>
  <c r="AD92" i="2"/>
  <c r="BB92" i="2" s="1"/>
  <c r="CQ102" i="2"/>
  <c r="BK143" i="2"/>
  <c r="BK118" i="2"/>
  <c r="BS143" i="2"/>
  <c r="CT143" i="2"/>
  <c r="CT148" i="2" s="1"/>
  <c r="CT118" i="2"/>
  <c r="CA104" i="2"/>
  <c r="BZ104" i="2" s="1"/>
  <c r="CX104" i="2" s="1"/>
  <c r="CY114" i="2"/>
  <c r="BH137" i="2"/>
  <c r="BP137" i="2"/>
  <c r="DQ137" i="2"/>
  <c r="DQ141" i="2"/>
  <c r="DU124" i="2"/>
  <c r="CY124" i="2" s="1"/>
  <c r="BY124" i="2"/>
  <c r="BC124" i="2" s="1"/>
  <c r="G124" i="2"/>
  <c r="BZ124" i="2" s="1"/>
  <c r="CX124" i="2" s="1"/>
  <c r="BZ126" i="2"/>
  <c r="CX126" i="2" s="1"/>
  <c r="DE142" i="2"/>
  <c r="DE148" i="2" s="1"/>
  <c r="DM142" i="2"/>
  <c r="V139" i="2"/>
  <c r="AL139" i="2"/>
  <c r="CI139" i="2"/>
  <c r="CI149" i="2" s="1"/>
  <c r="BH145" i="2"/>
  <c r="BP145" i="2"/>
  <c r="DC145" i="2"/>
  <c r="DK145" i="2"/>
  <c r="CH145" i="2"/>
  <c r="CA145" i="2" s="1"/>
  <c r="BZ145" i="2" s="1"/>
  <c r="CX145" i="2" s="1"/>
  <c r="AW78" i="2"/>
  <c r="AW139" i="2" s="1"/>
  <c r="AW149" i="2" s="1"/>
  <c r="DC78" i="2"/>
  <c r="DK78" i="2"/>
  <c r="BK147" i="2"/>
  <c r="CW147" i="2"/>
  <c r="DF102" i="2"/>
  <c r="CZ143" i="2"/>
  <c r="CZ118" i="2"/>
  <c r="CY103" i="2"/>
  <c r="DI143" i="2"/>
  <c r="DI148" i="2" s="1"/>
  <c r="DQ143" i="2"/>
  <c r="DP143" i="2"/>
  <c r="DP148" i="2" s="1"/>
  <c r="I143" i="2"/>
  <c r="I118" i="2"/>
  <c r="I139" i="2" s="1"/>
  <c r="I149" i="2" s="1"/>
  <c r="BE107" i="2"/>
  <c r="BC107" i="2" s="1"/>
  <c r="BM144" i="2"/>
  <c r="BM148" i="2" s="1"/>
  <c r="BU144" i="2"/>
  <c r="DG144" i="2"/>
  <c r="DO144" i="2"/>
  <c r="W139" i="2"/>
  <c r="W149" i="2" s="1"/>
  <c r="AM139" i="2"/>
  <c r="AM149" i="2" s="1"/>
  <c r="CB139" i="2"/>
  <c r="CB149" i="2" s="1"/>
  <c r="CJ139" i="2"/>
  <c r="CJ149" i="2" s="1"/>
  <c r="BI145" i="2"/>
  <c r="DD145" i="2"/>
  <c r="DL145" i="2"/>
  <c r="DL78" i="2"/>
  <c r="DU145" i="2"/>
  <c r="CS145" i="2"/>
  <c r="CS148" i="2" s="1"/>
  <c r="BG78" i="2"/>
  <c r="BO78" i="2"/>
  <c r="BW78" i="2"/>
  <c r="BW139" i="2" s="1"/>
  <c r="DD78" i="2"/>
  <c r="BD147" i="2"/>
  <c r="BL147" i="2"/>
  <c r="BT147" i="2"/>
  <c r="DG102" i="2"/>
  <c r="DG147" i="2"/>
  <c r="DO147" i="2"/>
  <c r="DO102" i="2"/>
  <c r="BY81" i="2"/>
  <c r="BC81" i="2" s="1"/>
  <c r="BY86" i="2"/>
  <c r="BC86" i="2" s="1"/>
  <c r="BC91" i="2"/>
  <c r="DE102" i="2"/>
  <c r="BM118" i="2"/>
  <c r="BM143" i="2"/>
  <c r="BU143" i="2"/>
  <c r="BU118" i="2"/>
  <c r="DA143" i="2"/>
  <c r="DA118" i="2"/>
  <c r="DJ118" i="2"/>
  <c r="DJ143" i="2"/>
  <c r="DR104" i="2"/>
  <c r="DR143" i="2" s="1"/>
  <c r="BZ117" i="2"/>
  <c r="CX117" i="2" s="1"/>
  <c r="BR137" i="2"/>
  <c r="BL141" i="2"/>
  <c r="BL148" i="2" s="1"/>
  <c r="BX123" i="2"/>
  <c r="DT123" i="2"/>
  <c r="AD126" i="2"/>
  <c r="BB126" i="2" s="1"/>
  <c r="DI137" i="2"/>
  <c r="CA141" i="2"/>
  <c r="CI148" i="2"/>
  <c r="BJ102" i="2"/>
  <c r="BJ147" i="2"/>
  <c r="BR147" i="2"/>
  <c r="BR102" i="2"/>
  <c r="DD147" i="2"/>
  <c r="DL147" i="2"/>
  <c r="BL118" i="2"/>
  <c r="BT143" i="2"/>
  <c r="DH143" i="2"/>
  <c r="BZ105" i="2"/>
  <c r="CX105" i="2" s="1"/>
  <c r="CY119" i="2"/>
  <c r="BT141" i="2"/>
  <c r="BT137" i="2"/>
  <c r="CZ141" i="2"/>
  <c r="DR141" i="2"/>
  <c r="AC148" i="2"/>
  <c r="BZ135" i="2"/>
  <c r="CX135" i="2" s="1"/>
  <c r="BG143" i="2"/>
  <c r="BG118" i="2"/>
  <c r="BO143" i="2"/>
  <c r="BO118" i="2"/>
  <c r="BO139" i="2" s="1"/>
  <c r="BO149" i="2" s="1"/>
  <c r="BW143" i="2"/>
  <c r="BW118" i="2"/>
  <c r="DC143" i="2"/>
  <c r="DC118" i="2"/>
  <c r="DK143" i="2"/>
  <c r="DK118" i="2"/>
  <c r="DS143" i="2"/>
  <c r="DS118" i="2"/>
  <c r="AC143" i="2"/>
  <c r="P137" i="2"/>
  <c r="P141" i="2"/>
  <c r="P148" i="2" s="1"/>
  <c r="BP141" i="2"/>
  <c r="BL122" i="2"/>
  <c r="AL142" i="2"/>
  <c r="AL148" i="2" s="1"/>
  <c r="BJ125" i="2"/>
  <c r="BJ142" i="2" s="1"/>
  <c r="CY125" i="2"/>
  <c r="CC142" i="2"/>
  <c r="CC137" i="2"/>
  <c r="DA126" i="2"/>
  <c r="BZ127" i="2"/>
  <c r="CX127" i="2" s="1"/>
  <c r="CY130" i="2"/>
  <c r="CY132" i="2"/>
  <c r="I144" i="2"/>
  <c r="I148" i="2" s="1"/>
  <c r="DA135" i="2"/>
  <c r="CY135" i="2" s="1"/>
  <c r="BP143" i="2"/>
  <c r="BY143" i="2"/>
  <c r="DL143" i="2"/>
  <c r="DL118" i="2"/>
  <c r="DU143" i="2"/>
  <c r="AE108" i="2"/>
  <c r="AD108" i="2" s="1"/>
  <c r="BB108" i="2" s="1"/>
  <c r="CA109" i="2"/>
  <c r="BZ109" i="2" s="1"/>
  <c r="CX109" i="2" s="1"/>
  <c r="BY118" i="2"/>
  <c r="BK137" i="2"/>
  <c r="BS137" i="2"/>
  <c r="CA120" i="2"/>
  <c r="BZ120" i="2" s="1"/>
  <c r="CX120" i="2" s="1"/>
  <c r="G121" i="2"/>
  <c r="BZ121" i="2" s="1"/>
  <c r="CX121" i="2" s="1"/>
  <c r="AB142" i="2"/>
  <c r="AB148" i="2" s="1"/>
  <c r="BX122" i="2"/>
  <c r="AD123" i="2"/>
  <c r="BB123" i="2" s="1"/>
  <c r="DU123" i="2"/>
  <c r="CQ142" i="2"/>
  <c r="DO126" i="2"/>
  <c r="DO142" i="2" s="1"/>
  <c r="CQ137" i="2"/>
  <c r="BZ136" i="2"/>
  <c r="CX136" i="2" s="1"/>
  <c r="I137" i="2"/>
  <c r="DM143" i="2"/>
  <c r="BH108" i="2"/>
  <c r="BC108" i="2" s="1"/>
  <c r="AL137" i="2"/>
  <c r="AE120" i="2"/>
  <c r="AE137" i="2" s="1"/>
  <c r="BJ120" i="2"/>
  <c r="AR148" i="2"/>
  <c r="BF137" i="2"/>
  <c r="H148" i="2"/>
  <c r="H149" i="2" s="1"/>
  <c r="CA144" i="2"/>
  <c r="DP137" i="2"/>
  <c r="Q141" i="2"/>
  <c r="Q148" i="2" s="1"/>
  <c r="BG141" i="2"/>
  <c r="BG148" i="2" s="1"/>
  <c r="BO141" i="2"/>
  <c r="BO148" i="2" s="1"/>
  <c r="BW141" i="2"/>
  <c r="DJ141" i="2"/>
  <c r="DU121" i="2"/>
  <c r="DU137" i="2" s="1"/>
  <c r="BC130" i="2"/>
  <c r="BY135" i="2"/>
  <c r="BC135" i="2" s="1"/>
  <c r="AB137" i="2"/>
  <c r="BM137" i="2"/>
  <c r="BM139" i="2" s="1"/>
  <c r="BM149" i="2" s="1"/>
  <c r="BU137" i="2"/>
  <c r="CZ137" i="2"/>
  <c r="BH141" i="2"/>
  <c r="DC141" i="2"/>
  <c r="DK141" i="2"/>
  <c r="DS141" i="2"/>
  <c r="AU142" i="2"/>
  <c r="AC137" i="2"/>
  <c r="AU137" i="2"/>
  <c r="J148" i="2"/>
  <c r="J149" i="2" s="1"/>
  <c r="T148" i="2"/>
  <c r="AJ148" i="2"/>
  <c r="AO148" i="2"/>
  <c r="AO149" i="2" s="1"/>
  <c r="DJ137" i="2"/>
  <c r="DR137" i="2"/>
  <c r="BI141" i="2"/>
  <c r="BI148" i="2" s="1"/>
  <c r="DD141" i="2"/>
  <c r="DU141" i="2"/>
  <c r="N142" i="2"/>
  <c r="N148" i="2" s="1"/>
  <c r="N137" i="2"/>
  <c r="BC128" i="2"/>
  <c r="CY128" i="2"/>
  <c r="K148" i="2"/>
  <c r="AK148" i="2"/>
  <c r="AS148" i="2"/>
  <c r="CF148" i="2"/>
  <c r="S148" i="2"/>
  <c r="AY148" i="2"/>
  <c r="CG148" i="2"/>
  <c r="CO148" i="2"/>
  <c r="L139" i="1"/>
  <c r="CA58" i="1"/>
  <c r="DF58" i="1"/>
  <c r="BJ60" i="1"/>
  <c r="BC60" i="1" s="1"/>
  <c r="AE60" i="1"/>
  <c r="CC143" i="1"/>
  <c r="CA107" i="1"/>
  <c r="DA107" i="1"/>
  <c r="DA143" i="1" s="1"/>
  <c r="DU122" i="1"/>
  <c r="BC13" i="1"/>
  <c r="DK78" i="1"/>
  <c r="AD96" i="1"/>
  <c r="BB96" i="1" s="1"/>
  <c r="DK37" i="1"/>
  <c r="CY5" i="1"/>
  <c r="AD41" i="1"/>
  <c r="BB41" i="1" s="1"/>
  <c r="DS102" i="1"/>
  <c r="DU58" i="1"/>
  <c r="BY58" i="1"/>
  <c r="BC58" i="1" s="1"/>
  <c r="AE94" i="1"/>
  <c r="AD94" i="1" s="1"/>
  <c r="BB94" i="1" s="1"/>
  <c r="BE94" i="1"/>
  <c r="BW143" i="1"/>
  <c r="BC124" i="1"/>
  <c r="AH148" i="1"/>
  <c r="AQ148" i="1"/>
  <c r="DQ77" i="1"/>
  <c r="CY77" i="1" s="1"/>
  <c r="CA77" i="1"/>
  <c r="BZ77" i="1" s="1"/>
  <c r="CX77" i="1" s="1"/>
  <c r="K139" i="1"/>
  <c r="AP139" i="1"/>
  <c r="DU86" i="1"/>
  <c r="BC126" i="1"/>
  <c r="DA130" i="1"/>
  <c r="CA130" i="1"/>
  <c r="BZ130" i="1" s="1"/>
  <c r="CX130" i="1" s="1"/>
  <c r="BH142" i="1"/>
  <c r="CA59" i="1"/>
  <c r="BZ59" i="1" s="1"/>
  <c r="CX59" i="1" s="1"/>
  <c r="DQ59" i="1"/>
  <c r="CY59" i="1" s="1"/>
  <c r="DC102" i="1"/>
  <c r="DJ37" i="1"/>
  <c r="AE43" i="1"/>
  <c r="AD43" i="1" s="1"/>
  <c r="BB43" i="1" s="1"/>
  <c r="BU43" i="1"/>
  <c r="BC43" i="1" s="1"/>
  <c r="BC64" i="1"/>
  <c r="BC74" i="1"/>
  <c r="BN118" i="1"/>
  <c r="AI148" i="1"/>
  <c r="CY41" i="1"/>
  <c r="BC34" i="1"/>
  <c r="AO139" i="1"/>
  <c r="BP37" i="1"/>
  <c r="BZ41" i="1"/>
  <c r="CX41" i="1" s="1"/>
  <c r="DS46" i="1"/>
  <c r="AA78" i="1"/>
  <c r="BC96" i="1"/>
  <c r="BZ123" i="1"/>
  <c r="CX123" i="1" s="1"/>
  <c r="AD123" i="1"/>
  <c r="BB123" i="1" s="1"/>
  <c r="DK102" i="1"/>
  <c r="BC83" i="1"/>
  <c r="BZ11" i="1"/>
  <c r="CX11" i="1" s="1"/>
  <c r="AD11" i="1"/>
  <c r="BB11" i="1" s="1"/>
  <c r="BC18" i="1"/>
  <c r="CY27" i="1"/>
  <c r="AD30" i="1"/>
  <c r="BB30" i="1" s="1"/>
  <c r="CY7" i="1"/>
  <c r="BZ54" i="1"/>
  <c r="CX54" i="1" s="1"/>
  <c r="AE59" i="1"/>
  <c r="AD59" i="1" s="1"/>
  <c r="BB59" i="1" s="1"/>
  <c r="BU59" i="1"/>
  <c r="BC59" i="1" s="1"/>
  <c r="BC70" i="1"/>
  <c r="CE139" i="1"/>
  <c r="BZ103" i="1"/>
  <c r="CX103" i="1" s="1"/>
  <c r="BK118" i="1"/>
  <c r="AJ143" i="1"/>
  <c r="AJ148" i="1" s="1"/>
  <c r="AE108" i="1"/>
  <c r="AD108" i="1" s="1"/>
  <c r="BB108" i="1" s="1"/>
  <c r="BC116" i="1"/>
  <c r="BC82" i="1"/>
  <c r="DH102" i="1"/>
  <c r="CY112" i="1"/>
  <c r="M148" i="1"/>
  <c r="CI148" i="1"/>
  <c r="CI149" i="1" s="1"/>
  <c r="BT146" i="1"/>
  <c r="CY8" i="1"/>
  <c r="AD12" i="1"/>
  <c r="BB12" i="1" s="1"/>
  <c r="DN144" i="1"/>
  <c r="AD16" i="1"/>
  <c r="BB16" i="1" s="1"/>
  <c r="DQ142" i="1"/>
  <c r="AI139" i="1"/>
  <c r="AI149" i="1" s="1"/>
  <c r="BC41" i="1"/>
  <c r="AC102" i="1"/>
  <c r="DD102" i="1"/>
  <c r="CY87" i="1"/>
  <c r="AD99" i="1"/>
  <c r="BB99" i="1" s="1"/>
  <c r="DJ118" i="1"/>
  <c r="CY117" i="1"/>
  <c r="DQ137" i="1"/>
  <c r="AG142" i="1"/>
  <c r="BC17" i="1"/>
  <c r="CY22" i="1"/>
  <c r="X139" i="1"/>
  <c r="CL139" i="1"/>
  <c r="BJ48" i="1"/>
  <c r="CY56" i="1"/>
  <c r="BC57" i="1"/>
  <c r="BC67" i="1"/>
  <c r="BZ83" i="1"/>
  <c r="CX83" i="1" s="1"/>
  <c r="BC85" i="1"/>
  <c r="CY92" i="1"/>
  <c r="AD105" i="1"/>
  <c r="BB105" i="1" s="1"/>
  <c r="DK141" i="1"/>
  <c r="DS141" i="1"/>
  <c r="BP125" i="1"/>
  <c r="BC132" i="1"/>
  <c r="Z148" i="1"/>
  <c r="AV148" i="1"/>
  <c r="CB148" i="1"/>
  <c r="CK148" i="1"/>
  <c r="DM144" i="1"/>
  <c r="AD27" i="1"/>
  <c r="BB27" i="1" s="1"/>
  <c r="CY31" i="1"/>
  <c r="BI142" i="1"/>
  <c r="DU79" i="1"/>
  <c r="DF144" i="1"/>
  <c r="AQ139" i="1"/>
  <c r="DN37" i="1"/>
  <c r="DO144" i="1"/>
  <c r="DA21" i="1"/>
  <c r="CY29" i="1"/>
  <c r="BY33" i="1"/>
  <c r="CD139" i="1"/>
  <c r="BH78" i="1"/>
  <c r="DM37" i="1"/>
  <c r="AD8" i="1"/>
  <c r="BB8" i="1" s="1"/>
  <c r="DU10" i="1"/>
  <c r="CY10" i="1" s="1"/>
  <c r="CC37" i="1"/>
  <c r="CY15" i="1"/>
  <c r="BZ18" i="1"/>
  <c r="CX18" i="1" s="1"/>
  <c r="DA20" i="1"/>
  <c r="CY20" i="1" s="1"/>
  <c r="DU24" i="1"/>
  <c r="BY26" i="1"/>
  <c r="BC26" i="1" s="1"/>
  <c r="BC29" i="1"/>
  <c r="BD142" i="1"/>
  <c r="BL142" i="1"/>
  <c r="BT142" i="1"/>
  <c r="DC142" i="1"/>
  <c r="DK142" i="1"/>
  <c r="DS142" i="1"/>
  <c r="BZ34" i="1"/>
  <c r="CX34" i="1" s="1"/>
  <c r="CY36" i="1"/>
  <c r="AK139" i="1"/>
  <c r="AK149" i="1" s="1"/>
  <c r="AE40" i="1"/>
  <c r="BC49" i="1"/>
  <c r="BC56" i="1"/>
  <c r="DL58" i="1"/>
  <c r="DU61" i="1"/>
  <c r="G70" i="1"/>
  <c r="AD73" i="1"/>
  <c r="BB73" i="1" s="1"/>
  <c r="AD74" i="1"/>
  <c r="BB74" i="1" s="1"/>
  <c r="CY74" i="1"/>
  <c r="CY82" i="1"/>
  <c r="BL102" i="1"/>
  <c r="BT102" i="1"/>
  <c r="DA95" i="1"/>
  <c r="CY95" i="1" s="1"/>
  <c r="BW118" i="1"/>
  <c r="DL118" i="1"/>
  <c r="BN137" i="1"/>
  <c r="BI141" i="1"/>
  <c r="BS141" i="1"/>
  <c r="BG137" i="1"/>
  <c r="BW137" i="1"/>
  <c r="BC129" i="1"/>
  <c r="AU137" i="1"/>
  <c r="H148" i="1"/>
  <c r="CL148" i="1"/>
  <c r="DE144" i="1"/>
  <c r="BY15" i="1"/>
  <c r="BC15" i="1" s="1"/>
  <c r="AH139" i="1"/>
  <c r="AH149" i="1" s="1"/>
  <c r="BC63" i="1"/>
  <c r="BE141" i="1"/>
  <c r="CY6" i="1"/>
  <c r="CY16" i="1"/>
  <c r="DI142" i="1"/>
  <c r="BC72" i="1"/>
  <c r="DJ102" i="1"/>
  <c r="DR141" i="1"/>
  <c r="DT121" i="1"/>
  <c r="DG144" i="1"/>
  <c r="AD20" i="1"/>
  <c r="BB20" i="1" s="1"/>
  <c r="BN37" i="1"/>
  <c r="DE37" i="1"/>
  <c r="AD7" i="1"/>
  <c r="BB7" i="1" s="1"/>
  <c r="BS7" i="1"/>
  <c r="AE10" i="1"/>
  <c r="AD10" i="1" s="1"/>
  <c r="BB10" i="1" s="1"/>
  <c r="AE18" i="1"/>
  <c r="CY24" i="1"/>
  <c r="AE26" i="1"/>
  <c r="CY28" i="1"/>
  <c r="BZ31" i="1"/>
  <c r="CX31" i="1" s="1"/>
  <c r="BM142" i="1"/>
  <c r="BU142" i="1"/>
  <c r="DD142" i="1"/>
  <c r="DL33" i="1"/>
  <c r="AE38" i="1"/>
  <c r="AD38" i="1" s="1"/>
  <c r="BB38" i="1" s="1"/>
  <c r="BM78" i="1"/>
  <c r="CA46" i="1"/>
  <c r="BZ55" i="1"/>
  <c r="CX55" i="1" s="1"/>
  <c r="G58" i="1"/>
  <c r="AD58" i="1" s="1"/>
  <c r="BB58" i="1" s="1"/>
  <c r="BP58" i="1"/>
  <c r="G77" i="1"/>
  <c r="AD89" i="1"/>
  <c r="BB89" i="1" s="1"/>
  <c r="BZ89" i="1"/>
  <c r="CX89" i="1" s="1"/>
  <c r="G107" i="1"/>
  <c r="BD114" i="1"/>
  <c r="BC114" i="1" s="1"/>
  <c r="CY114" i="1"/>
  <c r="AE124" i="1"/>
  <c r="AD124" i="1" s="1"/>
  <c r="BB124" i="1" s="1"/>
  <c r="CY124" i="1"/>
  <c r="BJ125" i="1"/>
  <c r="BY135" i="1"/>
  <c r="CD148" i="1"/>
  <c r="BC27" i="1"/>
  <c r="M149" i="1"/>
  <c r="DP102" i="1"/>
  <c r="DI141" i="1"/>
  <c r="AC142" i="1"/>
  <c r="CB139" i="1"/>
  <c r="BI78" i="1"/>
  <c r="CY68" i="1"/>
  <c r="BM102" i="1"/>
  <c r="BA118" i="1"/>
  <c r="CY132" i="1"/>
  <c r="DF37" i="1"/>
  <c r="BS9" i="1"/>
  <c r="BZ10" i="1"/>
  <c r="CX10" i="1" s="1"/>
  <c r="CY9" i="1"/>
  <c r="BC31" i="1"/>
  <c r="BF142" i="1"/>
  <c r="BN142" i="1"/>
  <c r="BV142" i="1"/>
  <c r="J139" i="1"/>
  <c r="AV139" i="1"/>
  <c r="AV149" i="1" s="1"/>
  <c r="CG139" i="1"/>
  <c r="CO139" i="1"/>
  <c r="BC39" i="1"/>
  <c r="BC45" i="1"/>
  <c r="DO46" i="1"/>
  <c r="DO78" i="1" s="1"/>
  <c r="T78" i="1"/>
  <c r="BZ82" i="1"/>
  <c r="CX82" i="1" s="1"/>
  <c r="BV105" i="1"/>
  <c r="BC105" i="1" s="1"/>
  <c r="DG143" i="1"/>
  <c r="I118" i="1"/>
  <c r="BM120" i="1"/>
  <c r="BM141" i="1" s="1"/>
  <c r="BU141" i="1"/>
  <c r="DJ137" i="1"/>
  <c r="DR137" i="1"/>
  <c r="J148" i="1"/>
  <c r="AP148" i="1"/>
  <c r="AD23" i="1"/>
  <c r="BB23" i="1" s="1"/>
  <c r="BC33" i="1"/>
  <c r="BZ70" i="1"/>
  <c r="CX70" i="1" s="1"/>
  <c r="BN78" i="1"/>
  <c r="CQ146" i="1"/>
  <c r="CQ37" i="1"/>
  <c r="DO4" i="1"/>
  <c r="AD66" i="1"/>
  <c r="BB66" i="1" s="1"/>
  <c r="BZ68" i="1"/>
  <c r="CX68" i="1" s="1"/>
  <c r="DD146" i="1"/>
  <c r="DD37" i="1"/>
  <c r="DL146" i="1"/>
  <c r="DL37" i="1"/>
  <c r="BZ5" i="1"/>
  <c r="CX5" i="1" s="1"/>
  <c r="BZ9" i="1"/>
  <c r="CX9" i="1" s="1"/>
  <c r="CY12" i="1"/>
  <c r="BZ15" i="1"/>
  <c r="CX15" i="1" s="1"/>
  <c r="BZ19" i="1"/>
  <c r="CX19" i="1" s="1"/>
  <c r="AD25" i="1"/>
  <c r="BB25" i="1" s="1"/>
  <c r="BZ29" i="1"/>
  <c r="CX29" i="1" s="1"/>
  <c r="BD78" i="1"/>
  <c r="BZ39" i="1"/>
  <c r="CX39" i="1" s="1"/>
  <c r="AC145" i="1"/>
  <c r="DU40" i="1"/>
  <c r="AC78" i="1"/>
  <c r="BY40" i="1"/>
  <c r="BV78" i="1"/>
  <c r="CY52" i="1"/>
  <c r="BZ73" i="1"/>
  <c r="CX73" i="1" s="1"/>
  <c r="BA146" i="1"/>
  <c r="BI146" i="1"/>
  <c r="BQ146" i="1"/>
  <c r="CA4" i="1"/>
  <c r="AE5" i="1"/>
  <c r="BX146" i="1"/>
  <c r="BX37" i="1"/>
  <c r="DT11" i="1"/>
  <c r="CY11" i="1" s="1"/>
  <c r="BC12" i="1"/>
  <c r="CY18" i="1"/>
  <c r="BZ20" i="1"/>
  <c r="CX20" i="1" s="1"/>
  <c r="BC24" i="1"/>
  <c r="BZ27" i="1"/>
  <c r="CX27" i="1" s="1"/>
  <c r="AD29" i="1"/>
  <c r="BB29" i="1" s="1"/>
  <c r="BQ37" i="1"/>
  <c r="DC145" i="1"/>
  <c r="DC78" i="1"/>
  <c r="DK145" i="1"/>
  <c r="DK148" i="1" s="1"/>
  <c r="CH145" i="1"/>
  <c r="CH78" i="1"/>
  <c r="BF78" i="1"/>
  <c r="BZ57" i="1"/>
  <c r="CX57" i="1" s="1"/>
  <c r="AD67" i="1"/>
  <c r="BB67" i="1" s="1"/>
  <c r="BZ69" i="1"/>
  <c r="CX69" i="1" s="1"/>
  <c r="BC77" i="1"/>
  <c r="CW78" i="1"/>
  <c r="BJ146" i="1"/>
  <c r="BJ37" i="1"/>
  <c r="DF69" i="1"/>
  <c r="CY69" i="1" s="1"/>
  <c r="BJ69" i="1"/>
  <c r="BC69" i="1" s="1"/>
  <c r="G69" i="1"/>
  <c r="CY85" i="1"/>
  <c r="AE86" i="1"/>
  <c r="AT102" i="1"/>
  <c r="AT147" i="1"/>
  <c r="BZ22" i="1"/>
  <c r="CX22" i="1" s="1"/>
  <c r="DM145" i="1"/>
  <c r="CY40" i="1"/>
  <c r="AD69" i="1"/>
  <c r="BB69" i="1" s="1"/>
  <c r="AD77" i="1"/>
  <c r="BB77" i="1" s="1"/>
  <c r="BZ84" i="1"/>
  <c r="CX84" i="1" s="1"/>
  <c r="CY106" i="1"/>
  <c r="DA118" i="1"/>
  <c r="BC113" i="1"/>
  <c r="BC20" i="1"/>
  <c r="CY21" i="1"/>
  <c r="AD36" i="1"/>
  <c r="BB36" i="1" s="1"/>
  <c r="BP145" i="1"/>
  <c r="BP78" i="1"/>
  <c r="BY42" i="1"/>
  <c r="BC42" i="1" s="1"/>
  <c r="DU42" i="1"/>
  <c r="CY42" i="1" s="1"/>
  <c r="BZ49" i="1"/>
  <c r="CX49" i="1" s="1"/>
  <c r="AD54" i="1"/>
  <c r="BB54" i="1" s="1"/>
  <c r="R145" i="1"/>
  <c r="R148" i="1" s="1"/>
  <c r="G61" i="1"/>
  <c r="R78" i="1"/>
  <c r="DJ61" i="1"/>
  <c r="BC62" i="1"/>
  <c r="DM78" i="1"/>
  <c r="BF147" i="1"/>
  <c r="BF102" i="1"/>
  <c r="BV102" i="1"/>
  <c r="BV147" i="1"/>
  <c r="DU101" i="1"/>
  <c r="CY101" i="1" s="1"/>
  <c r="BY101" i="1"/>
  <c r="G101" i="1"/>
  <c r="AE109" i="1"/>
  <c r="BY109" i="1"/>
  <c r="BC109" i="1" s="1"/>
  <c r="BC11" i="1"/>
  <c r="BK144" i="1"/>
  <c r="BS144" i="1"/>
  <c r="BZ17" i="1"/>
  <c r="CX17" i="1" s="1"/>
  <c r="BC21" i="1"/>
  <c r="CA24" i="1"/>
  <c r="G26" i="1"/>
  <c r="G146" i="1" s="1"/>
  <c r="BC30" i="1"/>
  <c r="H139" i="1"/>
  <c r="H149" i="1" s="1"/>
  <c r="Q139" i="1"/>
  <c r="Y139" i="1"/>
  <c r="Y149" i="1" s="1"/>
  <c r="BA37" i="1"/>
  <c r="BE78" i="1"/>
  <c r="CY50" i="1"/>
  <c r="BC51" i="1"/>
  <c r="AD60" i="1"/>
  <c r="BB60" i="1" s="1"/>
  <c r="CA60" i="1"/>
  <c r="CY67" i="1"/>
  <c r="BZ71" i="1"/>
  <c r="CX71" i="1" s="1"/>
  <c r="BZ72" i="1"/>
  <c r="CX72" i="1" s="1"/>
  <c r="DE147" i="1"/>
  <c r="DE102" i="1"/>
  <c r="DM102" i="1"/>
  <c r="AD80" i="1"/>
  <c r="BB80" i="1" s="1"/>
  <c r="CY88" i="1"/>
  <c r="BE95" i="1"/>
  <c r="BC95" i="1" s="1"/>
  <c r="AE95" i="1"/>
  <c r="BC98" i="1"/>
  <c r="BE118" i="1"/>
  <c r="BM118" i="1"/>
  <c r="DK118" i="1"/>
  <c r="DK139" i="1" s="1"/>
  <c r="BR146" i="1"/>
  <c r="BR37" i="1"/>
  <c r="BI144" i="1"/>
  <c r="BA142" i="1"/>
  <c r="AE33" i="1"/>
  <c r="BZ53" i="1"/>
  <c r="CX53" i="1" s="1"/>
  <c r="AD65" i="1"/>
  <c r="BB65" i="1" s="1"/>
  <c r="BS142" i="1"/>
  <c r="BH145" i="1"/>
  <c r="BZ43" i="1"/>
  <c r="CX43" i="1" s="1"/>
  <c r="BZ47" i="1"/>
  <c r="CX47" i="1" s="1"/>
  <c r="CY63" i="1"/>
  <c r="BU37" i="1"/>
  <c r="DR146" i="1"/>
  <c r="DR37" i="1"/>
  <c r="BF37" i="1"/>
  <c r="BV37" i="1"/>
  <c r="DB146" i="1"/>
  <c r="DB37" i="1"/>
  <c r="DJ146" i="1"/>
  <c r="DS146" i="1"/>
  <c r="DS37" i="1"/>
  <c r="BC9" i="1"/>
  <c r="BD144" i="1"/>
  <c r="BL144" i="1"/>
  <c r="BT144" i="1"/>
  <c r="AD18" i="1"/>
  <c r="BB18" i="1" s="1"/>
  <c r="BC22" i="1"/>
  <c r="CY23" i="1"/>
  <c r="AE24" i="1"/>
  <c r="BZ25" i="1"/>
  <c r="CX25" i="1" s="1"/>
  <c r="DU26" i="1"/>
  <c r="CY26" i="1" s="1"/>
  <c r="AE32" i="1"/>
  <c r="DA32" i="1"/>
  <c r="CY32" i="1" s="1"/>
  <c r="CA32" i="1"/>
  <c r="BZ33" i="1"/>
  <c r="CX33" i="1" s="1"/>
  <c r="BC35" i="1"/>
  <c r="BI37" i="1"/>
  <c r="CW37" i="1"/>
  <c r="BY48" i="1"/>
  <c r="AE48" i="1"/>
  <c r="CY62" i="1"/>
  <c r="CY75" i="1"/>
  <c r="CS78" i="1"/>
  <c r="CS139" i="1" s="1"/>
  <c r="DF147" i="1"/>
  <c r="DF102" i="1"/>
  <c r="BC87" i="1"/>
  <c r="BX141" i="1"/>
  <c r="BZ21" i="1"/>
  <c r="CX21" i="1" s="1"/>
  <c r="BZ65" i="1"/>
  <c r="CX65" i="1" s="1"/>
  <c r="AD92" i="1"/>
  <c r="BB92" i="1" s="1"/>
  <c r="BK146" i="1"/>
  <c r="BK37" i="1"/>
  <c r="DP146" i="1"/>
  <c r="DP37" i="1"/>
  <c r="BQ144" i="1"/>
  <c r="AD22" i="1"/>
  <c r="BB22" i="1" s="1"/>
  <c r="AG37" i="1"/>
  <c r="BG145" i="1"/>
  <c r="BG78" i="1"/>
  <c r="BC38" i="1"/>
  <c r="BO145" i="1"/>
  <c r="BO78" i="1"/>
  <c r="BW145" i="1"/>
  <c r="DE145" i="1"/>
  <c r="DE78" i="1"/>
  <c r="BZ63" i="1"/>
  <c r="CX63" i="1" s="1"/>
  <c r="CZ146" i="1"/>
  <c r="CZ37" i="1"/>
  <c r="CY4" i="1"/>
  <c r="DH146" i="1"/>
  <c r="DH37" i="1"/>
  <c r="BC5" i="1"/>
  <c r="AD9" i="1"/>
  <c r="BB9" i="1" s="1"/>
  <c r="BC10" i="1"/>
  <c r="AG144" i="1"/>
  <c r="AE14" i="1"/>
  <c r="CC144" i="1"/>
  <c r="CA144" i="1" s="1"/>
  <c r="DA14" i="1"/>
  <c r="CA14" i="1"/>
  <c r="BK142" i="1"/>
  <c r="X149" i="1"/>
  <c r="AY139" i="1"/>
  <c r="CK139" i="1"/>
  <c r="CK149" i="1" s="1"/>
  <c r="CY51" i="1"/>
  <c r="AD70" i="1"/>
  <c r="BB70" i="1" s="1"/>
  <c r="BN147" i="1"/>
  <c r="BN102" i="1"/>
  <c r="BM37" i="1"/>
  <c r="AE4" i="1"/>
  <c r="BG146" i="1"/>
  <c r="BG37" i="1"/>
  <c r="BO146" i="1"/>
  <c r="BO37" i="1"/>
  <c r="BW146" i="1"/>
  <c r="BW37" i="1"/>
  <c r="DC146" i="1"/>
  <c r="DC37" i="1"/>
  <c r="DK146" i="1"/>
  <c r="BE14" i="1"/>
  <c r="BM144" i="1"/>
  <c r="BU144" i="1"/>
  <c r="CY17" i="1"/>
  <c r="BC23" i="1"/>
  <c r="DU25" i="1"/>
  <c r="CY25" i="1" s="1"/>
  <c r="BY25" i="1"/>
  <c r="BC25" i="1" s="1"/>
  <c r="AD26" i="1"/>
  <c r="BB26" i="1" s="1"/>
  <c r="BZ26" i="1"/>
  <c r="CX26" i="1" s="1"/>
  <c r="S139" i="1"/>
  <c r="BC50" i="1"/>
  <c r="BC53" i="1"/>
  <c r="CP145" i="1"/>
  <c r="CP148" i="1" s="1"/>
  <c r="CP78" i="1"/>
  <c r="BU71" i="1"/>
  <c r="BC71" i="1" s="1"/>
  <c r="AE71" i="1"/>
  <c r="CY71" i="1"/>
  <c r="BZ79" i="1"/>
  <c r="CX79" i="1" s="1"/>
  <c r="V147" i="1"/>
  <c r="V102" i="1"/>
  <c r="BR86" i="1"/>
  <c r="BR147" i="1" s="1"/>
  <c r="DN86" i="1"/>
  <c r="CY86" i="1" s="1"/>
  <c r="G86" i="1"/>
  <c r="CP147" i="1"/>
  <c r="CA86" i="1"/>
  <c r="CP102" i="1"/>
  <c r="AE97" i="1"/>
  <c r="BE97" i="1"/>
  <c r="BC97" i="1" s="1"/>
  <c r="AX143" i="1"/>
  <c r="AX148" i="1" s="1"/>
  <c r="AX118" i="1"/>
  <c r="AX139" i="1" s="1"/>
  <c r="BV103" i="1"/>
  <c r="AE103" i="1"/>
  <c r="CY109" i="1"/>
  <c r="AD113" i="1"/>
  <c r="BB113" i="1" s="1"/>
  <c r="DE137" i="1"/>
  <c r="BR141" i="1"/>
  <c r="BR137" i="1"/>
  <c r="CC142" i="1"/>
  <c r="CC137" i="1"/>
  <c r="CA126" i="1"/>
  <c r="DA126" i="1"/>
  <c r="CY127" i="1"/>
  <c r="N148" i="1"/>
  <c r="AU146" i="1"/>
  <c r="AU37" i="1"/>
  <c r="BH146" i="1"/>
  <c r="BP146" i="1"/>
  <c r="BY4" i="1"/>
  <c r="BC4" i="1" s="1"/>
  <c r="DI146" i="1"/>
  <c r="DI37" i="1"/>
  <c r="DQ146" i="1"/>
  <c r="DQ37" i="1"/>
  <c r="BS8" i="1"/>
  <c r="BC8" i="1" s="1"/>
  <c r="BJ144" i="1"/>
  <c r="BR144" i="1"/>
  <c r="DD144" i="1"/>
  <c r="DL144" i="1"/>
  <c r="DU144" i="1"/>
  <c r="BA144" i="1"/>
  <c r="DA30" i="1"/>
  <c r="DU33" i="1"/>
  <c r="DU142" i="1" s="1"/>
  <c r="CY34" i="1"/>
  <c r="BZ35" i="1"/>
  <c r="CX35" i="1" s="1"/>
  <c r="AF139" i="1"/>
  <c r="AN139" i="1"/>
  <c r="AW139" i="1"/>
  <c r="DB145" i="1"/>
  <c r="DJ145" i="1"/>
  <c r="DR145" i="1"/>
  <c r="G40" i="1"/>
  <c r="BJ40" i="1"/>
  <c r="BC40" i="1" s="1"/>
  <c r="U145" i="1"/>
  <c r="BQ42" i="1"/>
  <c r="BQ78" i="1" s="1"/>
  <c r="U78" i="1"/>
  <c r="G42" i="1"/>
  <c r="BZ42" i="1" s="1"/>
  <c r="CX42" i="1" s="1"/>
  <c r="BY44" i="1"/>
  <c r="AE44" i="1"/>
  <c r="AY145" i="1"/>
  <c r="AY148" i="1" s="1"/>
  <c r="AE46" i="1"/>
  <c r="DF48" i="1"/>
  <c r="CY48" i="1" s="1"/>
  <c r="AD57" i="1"/>
  <c r="BB57" i="1" s="1"/>
  <c r="BZ64" i="1"/>
  <c r="CX64" i="1" s="1"/>
  <c r="DF64" i="1"/>
  <c r="CY64" i="1" s="1"/>
  <c r="AT145" i="1"/>
  <c r="AT148" i="1" s="1"/>
  <c r="AT78" i="1"/>
  <c r="AT139" i="1" s="1"/>
  <c r="DJ78" i="1"/>
  <c r="BG147" i="1"/>
  <c r="BG102" i="1"/>
  <c r="BO147" i="1"/>
  <c r="BO102" i="1"/>
  <c r="BW147" i="1"/>
  <c r="BW102" i="1"/>
  <c r="BC91" i="1"/>
  <c r="BZ93" i="1"/>
  <c r="CX93" i="1" s="1"/>
  <c r="CY96" i="1"/>
  <c r="BC100" i="1"/>
  <c r="DB143" i="1"/>
  <c r="DB118" i="1"/>
  <c r="CY110" i="1"/>
  <c r="AD117" i="1"/>
  <c r="BB117" i="1" s="1"/>
  <c r="BO137" i="1"/>
  <c r="AU142" i="1"/>
  <c r="AE126" i="1"/>
  <c r="CQ142" i="1"/>
  <c r="DO126" i="1"/>
  <c r="DO142" i="1" s="1"/>
  <c r="CQ137" i="1"/>
  <c r="AP149" i="1"/>
  <c r="P148" i="1"/>
  <c r="BJ147" i="1"/>
  <c r="BJ102" i="1"/>
  <c r="CC147" i="1"/>
  <c r="CC102" i="1"/>
  <c r="DU90" i="1"/>
  <c r="CY90" i="1" s="1"/>
  <c r="G90" i="1"/>
  <c r="BY90" i="1"/>
  <c r="BY147" i="1" s="1"/>
  <c r="BC94" i="1"/>
  <c r="CA100" i="1"/>
  <c r="DA100" i="1"/>
  <c r="CY100" i="1" s="1"/>
  <c r="BG143" i="1"/>
  <c r="BG118" i="1"/>
  <c r="BO143" i="1"/>
  <c r="BO118" i="1"/>
  <c r="AD106" i="1"/>
  <c r="BB106" i="1" s="1"/>
  <c r="CF143" i="1"/>
  <c r="CF118" i="1"/>
  <c r="CF139" i="1" s="1"/>
  <c r="CA108" i="1"/>
  <c r="DD108" i="1"/>
  <c r="DD143" i="1" s="1"/>
  <c r="AL141" i="1"/>
  <c r="BJ120" i="1"/>
  <c r="BJ141" i="1" s="1"/>
  <c r="AE120" i="1"/>
  <c r="AE137" i="1" s="1"/>
  <c r="BV141" i="1"/>
  <c r="BV137" i="1"/>
  <c r="BD146" i="1"/>
  <c r="BD37" i="1"/>
  <c r="BL146" i="1"/>
  <c r="BL37" i="1"/>
  <c r="BT37" i="1"/>
  <c r="CW146" i="1"/>
  <c r="DE146" i="1"/>
  <c r="DM146" i="1"/>
  <c r="BF144" i="1"/>
  <c r="BN144" i="1"/>
  <c r="BV144" i="1"/>
  <c r="CZ144" i="1"/>
  <c r="DH144" i="1"/>
  <c r="DP144" i="1"/>
  <c r="G15" i="1"/>
  <c r="G37" i="1" s="1"/>
  <c r="AG146" i="1"/>
  <c r="O142" i="1"/>
  <c r="O37" i="1"/>
  <c r="BE142" i="1"/>
  <c r="BC36" i="1"/>
  <c r="BI145" i="1"/>
  <c r="BZ38" i="1"/>
  <c r="CX38" i="1" s="1"/>
  <c r="BZ45" i="1"/>
  <c r="CX45" i="1" s="1"/>
  <c r="BZ50" i="1"/>
  <c r="CX50" i="1" s="1"/>
  <c r="CY53" i="1"/>
  <c r="AD55" i="1"/>
  <c r="BB55" i="1" s="1"/>
  <c r="AD56" i="1"/>
  <c r="BB56" i="1" s="1"/>
  <c r="CY61" i="1"/>
  <c r="BC65" i="1"/>
  <c r="BC66" i="1"/>
  <c r="CY66" i="1"/>
  <c r="CY72" i="1"/>
  <c r="AE75" i="1"/>
  <c r="BU75" i="1"/>
  <c r="BC75" i="1" s="1"/>
  <c r="CA75" i="1"/>
  <c r="G76" i="1"/>
  <c r="DU76" i="1"/>
  <c r="CY76" i="1" s="1"/>
  <c r="BA78" i="1"/>
  <c r="DB78" i="1"/>
  <c r="DR78" i="1"/>
  <c r="AG147" i="1"/>
  <c r="BE79" i="1"/>
  <c r="AE79" i="1"/>
  <c r="DO91" i="1"/>
  <c r="CA91" i="1"/>
  <c r="BC92" i="1"/>
  <c r="BZ99" i="1"/>
  <c r="CX99" i="1" s="1"/>
  <c r="AD100" i="1"/>
  <c r="BB100" i="1" s="1"/>
  <c r="AG102" i="1"/>
  <c r="BP143" i="1"/>
  <c r="BP118" i="1"/>
  <c r="CY108" i="1"/>
  <c r="BC112" i="1"/>
  <c r="BD141" i="1"/>
  <c r="DH141" i="1"/>
  <c r="DP141" i="1"/>
  <c r="DP137" i="1"/>
  <c r="U141" i="1"/>
  <c r="U137" i="1"/>
  <c r="DM121" i="1"/>
  <c r="DM137" i="1" s="1"/>
  <c r="DA129" i="1"/>
  <c r="CY129" i="1" s="1"/>
  <c r="CA129" i="1"/>
  <c r="AD130" i="1"/>
  <c r="BB130" i="1" s="1"/>
  <c r="AC146" i="1"/>
  <c r="AC37" i="1"/>
  <c r="BM146" i="1"/>
  <c r="BU146" i="1"/>
  <c r="DF146" i="1"/>
  <c r="DN146" i="1"/>
  <c r="BG144" i="1"/>
  <c r="BO144" i="1"/>
  <c r="BW144" i="1"/>
  <c r="DI144" i="1"/>
  <c r="DQ144" i="1"/>
  <c r="DA142" i="1"/>
  <c r="AA139" i="1"/>
  <c r="BR145" i="1"/>
  <c r="BR78" i="1"/>
  <c r="G46" i="1"/>
  <c r="CY47" i="1"/>
  <c r="CY49" i="1"/>
  <c r="AD51" i="1"/>
  <c r="BB51" i="1" s="1"/>
  <c r="AD52" i="1"/>
  <c r="BB52" i="1" s="1"/>
  <c r="CY58" i="1"/>
  <c r="CY60" i="1"/>
  <c r="BC61" i="1"/>
  <c r="BC80" i="1"/>
  <c r="CY80" i="1"/>
  <c r="BC84" i="1"/>
  <c r="BZ87" i="1"/>
  <c r="CX87" i="1" s="1"/>
  <c r="BS90" i="1"/>
  <c r="BS102" i="1" s="1"/>
  <c r="AU102" i="1"/>
  <c r="AE90" i="1"/>
  <c r="AE91" i="1"/>
  <c r="DA97" i="1"/>
  <c r="CY97" i="1" s="1"/>
  <c r="CA97" i="1"/>
  <c r="CY99" i="1"/>
  <c r="BC101" i="1"/>
  <c r="G118" i="1"/>
  <c r="CT143" i="1"/>
  <c r="CT148" i="1" s="1"/>
  <c r="DR104" i="1"/>
  <c r="CY104" i="1" s="1"/>
  <c r="CT118" i="1"/>
  <c r="CT139" i="1" s="1"/>
  <c r="CA104" i="1"/>
  <c r="DH118" i="1"/>
  <c r="DP118" i="1"/>
  <c r="DR115" i="1"/>
  <c r="CY115" i="1" s="1"/>
  <c r="CA115" i="1"/>
  <c r="BT137" i="1"/>
  <c r="DC137" i="1"/>
  <c r="DK137" i="1"/>
  <c r="DS137" i="1"/>
  <c r="BH141" i="1"/>
  <c r="BF146" i="1"/>
  <c r="BN146" i="1"/>
  <c r="BV146" i="1"/>
  <c r="DG146" i="1"/>
  <c r="DG37" i="1"/>
  <c r="BH144" i="1"/>
  <c r="BP144" i="1"/>
  <c r="DB144" i="1"/>
  <c r="DJ144" i="1"/>
  <c r="DR144" i="1"/>
  <c r="CC146" i="1"/>
  <c r="BG142" i="1"/>
  <c r="BG148" i="1" s="1"/>
  <c r="BO142" i="1"/>
  <c r="BW142" i="1"/>
  <c r="DB142" i="1"/>
  <c r="DJ142" i="1"/>
  <c r="DR142" i="1"/>
  <c r="T139" i="1"/>
  <c r="T149" i="1" s="1"/>
  <c r="AB139" i="1"/>
  <c r="AL139" i="1"/>
  <c r="BH37" i="1"/>
  <c r="BK145" i="1"/>
  <c r="BK78" i="1"/>
  <c r="CY38" i="1"/>
  <c r="N78" i="1"/>
  <c r="CS145" i="1"/>
  <c r="CS148" i="1" s="1"/>
  <c r="DQ43" i="1"/>
  <c r="CY43" i="1" s="1"/>
  <c r="CY45" i="1"/>
  <c r="AA145" i="1"/>
  <c r="BW46" i="1"/>
  <c r="BW78" i="1" s="1"/>
  <c r="BC54" i="1"/>
  <c r="BC55" i="1"/>
  <c r="CY55" i="1"/>
  <c r="BZ76" i="1"/>
  <c r="CX76" i="1" s="1"/>
  <c r="DA79" i="1"/>
  <c r="DJ147" i="1"/>
  <c r="DR147" i="1"/>
  <c r="DR102" i="1"/>
  <c r="BC81" i="1"/>
  <c r="BU102" i="1"/>
  <c r="BD102" i="1"/>
  <c r="CZ143" i="1"/>
  <c r="CY103" i="1"/>
  <c r="DI143" i="1"/>
  <c r="DI118" i="1"/>
  <c r="BZ109" i="1"/>
  <c r="CX109" i="1" s="1"/>
  <c r="BZ113" i="1"/>
  <c r="CX113" i="1" s="1"/>
  <c r="CH141" i="1"/>
  <c r="CH137" i="1"/>
  <c r="DF120" i="1"/>
  <c r="DF141" i="1" s="1"/>
  <c r="CA120" i="1"/>
  <c r="AC137" i="1"/>
  <c r="AC141" i="1"/>
  <c r="DU121" i="1"/>
  <c r="DU141" i="1" s="1"/>
  <c r="BD145" i="1"/>
  <c r="BR142" i="1"/>
  <c r="DE142" i="1"/>
  <c r="DM142" i="1"/>
  <c r="R139" i="1"/>
  <c r="Z139" i="1"/>
  <c r="Z149" i="1" s="1"/>
  <c r="CM139" i="1"/>
  <c r="CU139" i="1"/>
  <c r="AL145" i="1"/>
  <c r="BQ145" i="1"/>
  <c r="DD145" i="1"/>
  <c r="DL145" i="1"/>
  <c r="BS46" i="1"/>
  <c r="BS145" i="1" s="1"/>
  <c r="DF57" i="1"/>
  <c r="CY57" i="1" s="1"/>
  <c r="DD78" i="1"/>
  <c r="DL78" i="1"/>
  <c r="BH147" i="1"/>
  <c r="BH102" i="1"/>
  <c r="BP147" i="1"/>
  <c r="BP102" i="1"/>
  <c r="DD147" i="1"/>
  <c r="DL147" i="1"/>
  <c r="BC88" i="1"/>
  <c r="CY89" i="1"/>
  <c r="BI143" i="1"/>
  <c r="BI118" i="1"/>
  <c r="BQ143" i="1"/>
  <c r="BQ118" i="1"/>
  <c r="BZ105" i="1"/>
  <c r="CX105" i="1" s="1"/>
  <c r="BC111" i="1"/>
  <c r="DR116" i="1"/>
  <c r="CY116" i="1" s="1"/>
  <c r="DD137" i="1"/>
  <c r="DU137" i="1"/>
  <c r="CY123" i="1"/>
  <c r="CY130" i="1"/>
  <c r="CZ142" i="1"/>
  <c r="DH142" i="1"/>
  <c r="DP142" i="1"/>
  <c r="U139" i="1"/>
  <c r="AS139" i="1"/>
  <c r="AS149" i="1" s="1"/>
  <c r="BL145" i="1"/>
  <c r="BT145" i="1"/>
  <c r="DG145" i="1"/>
  <c r="DF39" i="1"/>
  <c r="BA145" i="1"/>
  <c r="AE64" i="1"/>
  <c r="DG78" i="1"/>
  <c r="BK147" i="1"/>
  <c r="BK102" i="1"/>
  <c r="BS147" i="1"/>
  <c r="CW147" i="1"/>
  <c r="CW102" i="1"/>
  <c r="CY83" i="1"/>
  <c r="AU147" i="1"/>
  <c r="AE84" i="1"/>
  <c r="AD87" i="1"/>
  <c r="BB87" i="1" s="1"/>
  <c r="BZ94" i="1"/>
  <c r="CX94" i="1" s="1"/>
  <c r="BZ98" i="1"/>
  <c r="CX98" i="1" s="1"/>
  <c r="BL118" i="1"/>
  <c r="DC143" i="1"/>
  <c r="DC118" i="1"/>
  <c r="DK143" i="1"/>
  <c r="DS143" i="1"/>
  <c r="DS118" i="1"/>
  <c r="DQ118" i="1"/>
  <c r="DR105" i="1"/>
  <c r="CY105" i="1" s="1"/>
  <c r="AC143" i="1"/>
  <c r="AC118" i="1"/>
  <c r="DU107" i="1"/>
  <c r="CY107" i="1" s="1"/>
  <c r="BZ112" i="1"/>
  <c r="CX112" i="1" s="1"/>
  <c r="BH137" i="1"/>
  <c r="DG137" i="1"/>
  <c r="DA141" i="1"/>
  <c r="DT141" i="1"/>
  <c r="AD134" i="1"/>
  <c r="BB134" i="1" s="1"/>
  <c r="V148" i="1"/>
  <c r="BE145" i="1"/>
  <c r="BM145" i="1"/>
  <c r="CZ145" i="1"/>
  <c r="DH145" i="1"/>
  <c r="DP145" i="1"/>
  <c r="DN70" i="1"/>
  <c r="DN145" i="1" s="1"/>
  <c r="V78" i="1"/>
  <c r="V139" i="1" s="1"/>
  <c r="AL78" i="1"/>
  <c r="CQ78" i="1"/>
  <c r="CZ78" i="1"/>
  <c r="DH78" i="1"/>
  <c r="DP78" i="1"/>
  <c r="BL147" i="1"/>
  <c r="BT147" i="1"/>
  <c r="DH147" i="1"/>
  <c r="DP147" i="1"/>
  <c r="BZ80" i="1"/>
  <c r="CX80" i="1" s="1"/>
  <c r="BZ85" i="1"/>
  <c r="CX85" i="1" s="1"/>
  <c r="BC93" i="1"/>
  <c r="BE143" i="1"/>
  <c r="BM143" i="1"/>
  <c r="BU143" i="1"/>
  <c r="DD118" i="1"/>
  <c r="DL143" i="1"/>
  <c r="DU118" i="1"/>
  <c r="DU143" i="1"/>
  <c r="BY107" i="1"/>
  <c r="BC107" i="1" s="1"/>
  <c r="AD112" i="1"/>
  <c r="BB112" i="1" s="1"/>
  <c r="CY113" i="1"/>
  <c r="CA114" i="1"/>
  <c r="BU118" i="1"/>
  <c r="DB137" i="1"/>
  <c r="DB141" i="1"/>
  <c r="BZ127" i="1"/>
  <c r="CX127" i="1" s="1"/>
  <c r="AD133" i="1"/>
  <c r="BB133" i="1" s="1"/>
  <c r="W139" i="1"/>
  <c r="AM139" i="1"/>
  <c r="CJ139" i="1"/>
  <c r="BF145" i="1"/>
  <c r="BN145" i="1"/>
  <c r="BV145" i="1"/>
  <c r="DA145" i="1"/>
  <c r="DI145" i="1"/>
  <c r="N145" i="1"/>
  <c r="AW145" i="1"/>
  <c r="AW148" i="1" s="1"/>
  <c r="AU78" i="1"/>
  <c r="BL78" i="1"/>
  <c r="BT78" i="1"/>
  <c r="DA78" i="1"/>
  <c r="DI78" i="1"/>
  <c r="BD147" i="1"/>
  <c r="CZ147" i="1"/>
  <c r="CZ102" i="1"/>
  <c r="DI147" i="1"/>
  <c r="DI102" i="1"/>
  <c r="DQ147" i="1"/>
  <c r="DQ102" i="1"/>
  <c r="DU81" i="1"/>
  <c r="G81" i="1"/>
  <c r="CQ147" i="1"/>
  <c r="CQ148" i="1" s="1"/>
  <c r="DO84" i="1"/>
  <c r="CY84" i="1" s="1"/>
  <c r="CQ102" i="1"/>
  <c r="AD85" i="1"/>
  <c r="BB85" i="1" s="1"/>
  <c r="BZ88" i="1"/>
  <c r="CX88" i="1" s="1"/>
  <c r="CY98" i="1"/>
  <c r="DE143" i="1"/>
  <c r="DE118" i="1"/>
  <c r="DM143" i="1"/>
  <c r="DM118" i="1"/>
  <c r="AG143" i="1"/>
  <c r="AE107" i="1"/>
  <c r="AG118" i="1"/>
  <c r="BZ107" i="1"/>
  <c r="CX107" i="1" s="1"/>
  <c r="BZ116" i="1"/>
  <c r="CX116" i="1" s="1"/>
  <c r="CY119" i="1"/>
  <c r="CZ137" i="1"/>
  <c r="DI137" i="1"/>
  <c r="DH121" i="1"/>
  <c r="BL121" i="1"/>
  <c r="G121" i="1"/>
  <c r="G122" i="1"/>
  <c r="AD122" i="1" s="1"/>
  <c r="BB122" i="1" s="1"/>
  <c r="N137" i="1"/>
  <c r="DF122" i="1"/>
  <c r="DF142" i="1" s="1"/>
  <c r="BJ122" i="1"/>
  <c r="AD129" i="1"/>
  <c r="BB129" i="1" s="1"/>
  <c r="AD132" i="1"/>
  <c r="BB132" i="1" s="1"/>
  <c r="CY134" i="1"/>
  <c r="AC147" i="1"/>
  <c r="BM147" i="1"/>
  <c r="BU147" i="1"/>
  <c r="DG147" i="1"/>
  <c r="BF143" i="1"/>
  <c r="BN143" i="1"/>
  <c r="DJ143" i="1"/>
  <c r="DJ148" i="1" s="1"/>
  <c r="I148" i="1"/>
  <c r="AE114" i="1"/>
  <c r="AF143" i="1"/>
  <c r="AF148" i="1" s="1"/>
  <c r="AJ118" i="1"/>
  <c r="AJ139" i="1" s="1"/>
  <c r="BC119" i="1"/>
  <c r="BD137" i="1"/>
  <c r="BU137" i="1"/>
  <c r="BC128" i="1"/>
  <c r="CY128" i="1"/>
  <c r="CY131" i="1"/>
  <c r="BZ133" i="1"/>
  <c r="CX133" i="1" s="1"/>
  <c r="W148" i="1"/>
  <c r="CR148" i="1"/>
  <c r="CR149" i="1" s="1"/>
  <c r="AO148" i="1"/>
  <c r="AO149" i="1" s="1"/>
  <c r="G143" i="1"/>
  <c r="BA147" i="1"/>
  <c r="BI147" i="1"/>
  <c r="BI148" i="1" s="1"/>
  <c r="BQ147" i="1"/>
  <c r="DC147" i="1"/>
  <c r="DK147" i="1"/>
  <c r="DS147" i="1"/>
  <c r="AD98" i="1"/>
  <c r="BB98" i="1" s="1"/>
  <c r="BJ143" i="1"/>
  <c r="BJ118" i="1"/>
  <c r="BR143" i="1"/>
  <c r="BR118" i="1"/>
  <c r="DF143" i="1"/>
  <c r="DN143" i="1"/>
  <c r="BH108" i="1"/>
  <c r="BC108" i="1" s="1"/>
  <c r="AD111" i="1"/>
  <c r="BB111" i="1" s="1"/>
  <c r="BZ111" i="1"/>
  <c r="CX111" i="1" s="1"/>
  <c r="AD116" i="1"/>
  <c r="BB116" i="1" s="1"/>
  <c r="BF118" i="1"/>
  <c r="DN118" i="1"/>
  <c r="BI137" i="1"/>
  <c r="BQ137" i="1"/>
  <c r="BZ119" i="1"/>
  <c r="CX119" i="1" s="1"/>
  <c r="DD141" i="1"/>
  <c r="DM141" i="1"/>
  <c r="AE121" i="1"/>
  <c r="CN141" i="1"/>
  <c r="CN148" i="1" s="1"/>
  <c r="CA121" i="1"/>
  <c r="DH122" i="1"/>
  <c r="DH137" i="1" s="1"/>
  <c r="P142" i="1"/>
  <c r="BZ128" i="1"/>
  <c r="CX128" i="1" s="1"/>
  <c r="I144" i="1"/>
  <c r="BE135" i="1"/>
  <c r="DA135" i="1"/>
  <c r="CY135" i="1" s="1"/>
  <c r="G135" i="1"/>
  <c r="BZ135" i="1" s="1"/>
  <c r="CX135" i="1" s="1"/>
  <c r="I137" i="1"/>
  <c r="I139" i="1" s="1"/>
  <c r="CN137" i="1"/>
  <c r="CN139" i="1" s="1"/>
  <c r="AM148" i="1"/>
  <c r="BK143" i="1"/>
  <c r="BS143" i="1"/>
  <c r="DG118" i="1"/>
  <c r="DO143" i="1"/>
  <c r="DO118" i="1"/>
  <c r="BA143" i="1"/>
  <c r="CW143" i="1"/>
  <c r="CW118" i="1"/>
  <c r="BC117" i="1"/>
  <c r="BS118" i="1"/>
  <c r="DO137" i="1"/>
  <c r="BP141" i="1"/>
  <c r="BY141" i="1"/>
  <c r="AR141" i="1"/>
  <c r="AR148" i="1" s="1"/>
  <c r="AR137" i="1"/>
  <c r="AR139" i="1" s="1"/>
  <c r="AR149" i="1" s="1"/>
  <c r="AB142" i="1"/>
  <c r="DT122" i="1"/>
  <c r="DT142" i="1" s="1"/>
  <c r="BX122" i="1"/>
  <c r="BX142" i="1" s="1"/>
  <c r="AD128" i="1"/>
  <c r="BB128" i="1" s="1"/>
  <c r="BZ131" i="1"/>
  <c r="CX131" i="1" s="1"/>
  <c r="DA136" i="1"/>
  <c r="CY136" i="1" s="1"/>
  <c r="BE136" i="1"/>
  <c r="BC136" i="1" s="1"/>
  <c r="G136" i="1"/>
  <c r="AD136" i="1" s="1"/>
  <c r="BB136" i="1" s="1"/>
  <c r="AN148" i="1"/>
  <c r="CE148" i="1"/>
  <c r="CE149" i="1" s="1"/>
  <c r="CZ141" i="1"/>
  <c r="AL142" i="1"/>
  <c r="DM147" i="1"/>
  <c r="BA102" i="1"/>
  <c r="BI102" i="1"/>
  <c r="BQ102" i="1"/>
  <c r="DG102" i="1"/>
  <c r="DO102" i="1"/>
  <c r="BL143" i="1"/>
  <c r="BT143" i="1"/>
  <c r="DH143" i="1"/>
  <c r="DP143" i="1"/>
  <c r="BT118" i="1"/>
  <c r="CC118" i="1"/>
  <c r="DF118" i="1"/>
  <c r="BS137" i="1"/>
  <c r="P137" i="1"/>
  <c r="P139" i="1" s="1"/>
  <c r="BL120" i="1"/>
  <c r="DG121" i="1"/>
  <c r="O141" i="1"/>
  <c r="BK121" i="1"/>
  <c r="BK137" i="1" s="1"/>
  <c r="O137" i="1"/>
  <c r="BA141" i="1"/>
  <c r="BA137" i="1"/>
  <c r="BF137" i="1"/>
  <c r="BZ125" i="1"/>
  <c r="CX125" i="1" s="1"/>
  <c r="BC127" i="1"/>
  <c r="BE128" i="1"/>
  <c r="AG137" i="1"/>
  <c r="BC130" i="1"/>
  <c r="AD131" i="1"/>
  <c r="BB131" i="1" s="1"/>
  <c r="BZ132" i="1"/>
  <c r="CX132" i="1" s="1"/>
  <c r="Q141" i="1"/>
  <c r="Q148" i="1" s="1"/>
  <c r="BQ141" i="1"/>
  <c r="DN141" i="1"/>
  <c r="DL125" i="1"/>
  <c r="CY125" i="1" s="1"/>
  <c r="CY133" i="1"/>
  <c r="K148" i="1"/>
  <c r="CJ148" i="1"/>
  <c r="DN137" i="1"/>
  <c r="X148" i="1"/>
  <c r="DQ143" i="1"/>
  <c r="DG120" i="1"/>
  <c r="DG141" i="1" s="1"/>
  <c r="G120" i="1"/>
  <c r="BW141" i="1"/>
  <c r="DC141" i="1"/>
  <c r="DC148" i="1" s="1"/>
  <c r="DL141" i="1"/>
  <c r="AB141" i="1"/>
  <c r="AB137" i="1"/>
  <c r="BY123" i="1"/>
  <c r="BY142" i="1" s="1"/>
  <c r="S148" i="1"/>
  <c r="AA148" i="1"/>
  <c r="CA142" i="1"/>
  <c r="CM148" i="1"/>
  <c r="CU148" i="1"/>
  <c r="L148" i="1"/>
  <c r="L149" i="1" s="1"/>
  <c r="T148" i="1"/>
  <c r="CG148" i="1"/>
  <c r="CG149" i="1" s="1"/>
  <c r="CO148" i="1"/>
  <c r="CO149" i="1" s="1"/>
  <c r="AD102" i="4" l="1"/>
  <c r="BB102" i="4" s="1"/>
  <c r="AD147" i="4"/>
  <c r="BB147" i="4" s="1"/>
  <c r="AD78" i="4"/>
  <c r="BB78" i="4" s="1"/>
  <c r="CY137" i="4"/>
  <c r="BZ102" i="4"/>
  <c r="DY102" i="4"/>
  <c r="BZ147" i="4"/>
  <c r="DY148" i="4"/>
  <c r="BZ146" i="4"/>
  <c r="DY147" i="4"/>
  <c r="DY149" i="4" s="1"/>
  <c r="BZ78" i="4"/>
  <c r="DY78" i="4"/>
  <c r="DY139" i="4" s="1"/>
  <c r="G139" i="4"/>
  <c r="DX137" i="4"/>
  <c r="DX139" i="4" s="1"/>
  <c r="BZ118" i="4"/>
  <c r="DY118" i="4"/>
  <c r="CY102" i="4"/>
  <c r="DX149" i="4"/>
  <c r="BZ142" i="4"/>
  <c r="AD142" i="4"/>
  <c r="BB142" i="4" s="1"/>
  <c r="BZ145" i="4"/>
  <c r="BZ137" i="4"/>
  <c r="DK149" i="4"/>
  <c r="CY147" i="4"/>
  <c r="DT139" i="4"/>
  <c r="DS149" i="4"/>
  <c r="DP149" i="4"/>
  <c r="DQ149" i="4"/>
  <c r="BC143" i="4"/>
  <c r="CY145" i="4"/>
  <c r="DL149" i="4"/>
  <c r="DI149" i="4"/>
  <c r="BE139" i="4"/>
  <c r="DE149" i="4"/>
  <c r="DH149" i="4"/>
  <c r="BC142" i="4"/>
  <c r="BZ144" i="4"/>
  <c r="AD143" i="4"/>
  <c r="BB143" i="4" s="1"/>
  <c r="BY139" i="4"/>
  <c r="BC147" i="4"/>
  <c r="BC78" i="4"/>
  <c r="BC139" i="4" s="1"/>
  <c r="AD145" i="4"/>
  <c r="BB145" i="4" s="1"/>
  <c r="BC145" i="4"/>
  <c r="BJ148" i="4"/>
  <c r="CY146" i="4"/>
  <c r="DF149" i="4"/>
  <c r="AD144" i="4"/>
  <c r="BB144" i="4" s="1"/>
  <c r="BE148" i="4"/>
  <c r="CY144" i="4"/>
  <c r="CZ149" i="4"/>
  <c r="DM149" i="4"/>
  <c r="DR149" i="4"/>
  <c r="BY148" i="4"/>
  <c r="BC141" i="4"/>
  <c r="DU148" i="4"/>
  <c r="BZ143" i="4"/>
  <c r="G148" i="4"/>
  <c r="AD137" i="4"/>
  <c r="BB137" i="4" s="1"/>
  <c r="AD141" i="4"/>
  <c r="BB141" i="4" s="1"/>
  <c r="AE148" i="4"/>
  <c r="AD37" i="4"/>
  <c r="BB37" i="4" s="1"/>
  <c r="AE139" i="4"/>
  <c r="DA148" i="4"/>
  <c r="DA149" i="4" s="1"/>
  <c r="CA139" i="4"/>
  <c r="BZ37" i="4"/>
  <c r="DU139" i="4"/>
  <c r="DJ149" i="4"/>
  <c r="CA148" i="4"/>
  <c r="BZ141" i="4"/>
  <c r="DD149" i="4"/>
  <c r="DO148" i="4"/>
  <c r="DO139" i="4"/>
  <c r="DT148" i="4"/>
  <c r="CY143" i="4"/>
  <c r="DG148" i="4"/>
  <c r="DG149" i="4" s="1"/>
  <c r="CY141" i="4"/>
  <c r="BC146" i="4"/>
  <c r="DC149" i="4"/>
  <c r="CY37" i="4"/>
  <c r="CC148" i="2"/>
  <c r="CA137" i="2"/>
  <c r="BW149" i="2"/>
  <c r="BA139" i="2"/>
  <c r="BA149" i="2" s="1"/>
  <c r="CA143" i="2"/>
  <c r="BU145" i="2"/>
  <c r="BU148" i="2" s="1"/>
  <c r="BD143" i="1"/>
  <c r="BC135" i="1"/>
  <c r="DF145" i="1"/>
  <c r="DF148" i="1" s="1"/>
  <c r="CA146" i="1"/>
  <c r="CC148" i="1"/>
  <c r="CY42" i="2"/>
  <c r="BY37" i="2"/>
  <c r="DN102" i="2"/>
  <c r="DN78" i="2"/>
  <c r="DN139" i="2" s="1"/>
  <c r="CY70" i="2"/>
  <c r="DO147" i="1"/>
  <c r="AF149" i="2"/>
  <c r="BY78" i="1"/>
  <c r="CP148" i="2"/>
  <c r="CP149" i="2" s="1"/>
  <c r="DU145" i="1"/>
  <c r="BY137" i="1"/>
  <c r="BC86" i="1"/>
  <c r="DD118" i="2"/>
  <c r="AT149" i="2"/>
  <c r="CQ148" i="2"/>
  <c r="BC26" i="2"/>
  <c r="AG139" i="2"/>
  <c r="CY91" i="1"/>
  <c r="BW148" i="2"/>
  <c r="BE143" i="2"/>
  <c r="CY121" i="2"/>
  <c r="CY137" i="2" s="1"/>
  <c r="BC122" i="2"/>
  <c r="DU147" i="1"/>
  <c r="BS37" i="1"/>
  <c r="BC125" i="1"/>
  <c r="AU148" i="2"/>
  <c r="DD143" i="2"/>
  <c r="CY143" i="2" s="1"/>
  <c r="DA137" i="2"/>
  <c r="BC123" i="2"/>
  <c r="CY104" i="2"/>
  <c r="AG148" i="2"/>
  <c r="DL137" i="2"/>
  <c r="DD139" i="2"/>
  <c r="BY137" i="2"/>
  <c r="DF145" i="2"/>
  <c r="DF148" i="2" s="1"/>
  <c r="BR102" i="1"/>
  <c r="CS149" i="2"/>
  <c r="CY126" i="1"/>
  <c r="BC125" i="2"/>
  <c r="DU78" i="2"/>
  <c r="BC46" i="2"/>
  <c r="BC78" i="2" s="1"/>
  <c r="CA142" i="2"/>
  <c r="DE149" i="2"/>
  <c r="DS145" i="2"/>
  <c r="DS148" i="2" s="1"/>
  <c r="AL149" i="2"/>
  <c r="DG137" i="2"/>
  <c r="CY120" i="2"/>
  <c r="DG141" i="2"/>
  <c r="DG148" i="2" s="1"/>
  <c r="BT139" i="2"/>
  <c r="BC121" i="2"/>
  <c r="O149" i="2"/>
  <c r="BD143" i="2"/>
  <c r="BS147" i="2"/>
  <c r="BY102" i="2"/>
  <c r="BY147" i="2"/>
  <c r="CF149" i="2"/>
  <c r="AA149" i="2"/>
  <c r="DH148" i="2"/>
  <c r="DM145" i="2"/>
  <c r="CY145" i="2" s="1"/>
  <c r="G37" i="2"/>
  <c r="G139" i="2" s="1"/>
  <c r="BZ26" i="2"/>
  <c r="CX26" i="2" s="1"/>
  <c r="BE147" i="2"/>
  <c r="BE148" i="2" s="1"/>
  <c r="BC79" i="2"/>
  <c r="BE102" i="2"/>
  <c r="CC139" i="2"/>
  <c r="CC149" i="2" s="1"/>
  <c r="BV139" i="2"/>
  <c r="BC84" i="2"/>
  <c r="DU144" i="2"/>
  <c r="DU148" i="2" s="1"/>
  <c r="DU146" i="2"/>
  <c r="DU37" i="2"/>
  <c r="DA144" i="2"/>
  <c r="G147" i="2"/>
  <c r="DA37" i="2"/>
  <c r="DS78" i="2"/>
  <c r="BJ139" i="2"/>
  <c r="G142" i="2"/>
  <c r="AD142" i="2" s="1"/>
  <c r="BB142" i="2" s="1"/>
  <c r="CA147" i="2"/>
  <c r="CA148" i="2" s="1"/>
  <c r="CT149" i="2"/>
  <c r="BE144" i="2"/>
  <c r="BC14" i="2"/>
  <c r="AU139" i="2"/>
  <c r="AU149" i="2" s="1"/>
  <c r="BY78" i="2"/>
  <c r="BY139" i="2" s="1"/>
  <c r="DL139" i="2"/>
  <c r="DL149" i="2" s="1"/>
  <c r="AX149" i="2"/>
  <c r="DJ139" i="2"/>
  <c r="V149" i="2"/>
  <c r="BK37" i="2"/>
  <c r="BK139" i="2" s="1"/>
  <c r="BK149" i="2" s="1"/>
  <c r="BF139" i="2"/>
  <c r="BF149" i="2" s="1"/>
  <c r="AD33" i="2"/>
  <c r="BB33" i="2" s="1"/>
  <c r="CY118" i="2"/>
  <c r="BU78" i="2"/>
  <c r="BU139" i="2" s="1"/>
  <c r="BU149" i="2" s="1"/>
  <c r="AE78" i="2"/>
  <c r="AD78" i="2" s="1"/>
  <c r="BB78" i="2" s="1"/>
  <c r="DK148" i="2"/>
  <c r="BP148" i="2"/>
  <c r="BY145" i="2"/>
  <c r="BN148" i="2"/>
  <c r="BN149" i="2" s="1"/>
  <c r="DL148" i="2"/>
  <c r="DC148" i="2"/>
  <c r="DC149" i="2" s="1"/>
  <c r="DH137" i="2"/>
  <c r="BJ141" i="2"/>
  <c r="BJ137" i="2"/>
  <c r="BC120" i="2"/>
  <c r="DR118" i="2"/>
  <c r="DR139" i="2" s="1"/>
  <c r="DR149" i="2" s="1"/>
  <c r="DP139" i="2"/>
  <c r="DP149" i="2" s="1"/>
  <c r="BY142" i="2"/>
  <c r="BC142" i="2" s="1"/>
  <c r="DA147" i="2"/>
  <c r="AC139" i="2"/>
  <c r="AC149" i="2" s="1"/>
  <c r="BV143" i="2"/>
  <c r="BV148" i="2" s="1"/>
  <c r="BV118" i="2"/>
  <c r="AD58" i="2"/>
  <c r="BB58" i="2" s="1"/>
  <c r="DA142" i="2"/>
  <c r="BY146" i="2"/>
  <c r="DT139" i="2"/>
  <c r="DT149" i="2" s="1"/>
  <c r="DA102" i="2"/>
  <c r="DI139" i="2"/>
  <c r="DI149" i="2" s="1"/>
  <c r="DA146" i="2"/>
  <c r="BQ78" i="2"/>
  <c r="BK148" i="2"/>
  <c r="BZ125" i="2"/>
  <c r="CX125" i="2" s="1"/>
  <c r="AD125" i="2"/>
  <c r="BB125" i="2" s="1"/>
  <c r="BH118" i="2"/>
  <c r="BH139" i="2" s="1"/>
  <c r="AE146" i="2"/>
  <c r="AD146" i="2" s="1"/>
  <c r="BB146" i="2" s="1"/>
  <c r="AE37" i="2"/>
  <c r="AD4" i="2"/>
  <c r="BB4" i="2" s="1"/>
  <c r="AB149" i="2"/>
  <c r="BX142" i="2"/>
  <c r="BX148" i="2" s="1"/>
  <c r="BX137" i="2"/>
  <c r="BX139" i="2" s="1"/>
  <c r="CZ139" i="2"/>
  <c r="BC118" i="2"/>
  <c r="BZ61" i="2"/>
  <c r="CX61" i="2" s="1"/>
  <c r="AD61" i="2"/>
  <c r="BB61" i="2" s="1"/>
  <c r="BJ145" i="2"/>
  <c r="AE147" i="2"/>
  <c r="BQ137" i="2"/>
  <c r="CH148" i="2"/>
  <c r="CH149" i="2" s="1"/>
  <c r="DG139" i="2"/>
  <c r="AR149" i="2"/>
  <c r="DM78" i="2"/>
  <c r="DM139" i="2" s="1"/>
  <c r="BZ25" i="2"/>
  <c r="CX25" i="2" s="1"/>
  <c r="BE137" i="2"/>
  <c r="DK149" i="2"/>
  <c r="BC59" i="2"/>
  <c r="BH143" i="2"/>
  <c r="BH148" i="2" s="1"/>
  <c r="BT148" i="2"/>
  <c r="AD121" i="2"/>
  <c r="BB121" i="2" s="1"/>
  <c r="BQ139" i="2"/>
  <c r="BQ149" i="2" s="1"/>
  <c r="BY141" i="2"/>
  <c r="BZ144" i="2"/>
  <c r="CX144" i="2" s="1"/>
  <c r="AD120" i="2"/>
  <c r="BB120" i="2" s="1"/>
  <c r="AE141" i="2"/>
  <c r="CY126" i="2"/>
  <c r="DT142" i="2"/>
  <c r="DT148" i="2" s="1"/>
  <c r="CY123" i="2"/>
  <c r="BD118" i="2"/>
  <c r="BD139" i="2" s="1"/>
  <c r="K149" i="2"/>
  <c r="DU142" i="2"/>
  <c r="AE143" i="2"/>
  <c r="AD143" i="2" s="1"/>
  <c r="BB143" i="2" s="1"/>
  <c r="AE118" i="2"/>
  <c r="AD118" i="2" s="1"/>
  <c r="BB118" i="2" s="1"/>
  <c r="AD103" i="2"/>
  <c r="BB103" i="2" s="1"/>
  <c r="BZ78" i="2"/>
  <c r="CX78" i="2" s="1"/>
  <c r="DO146" i="2"/>
  <c r="DO148" i="2" s="1"/>
  <c r="DO37" i="2"/>
  <c r="BP37" i="2"/>
  <c r="BP139" i="2" s="1"/>
  <c r="BZ40" i="2"/>
  <c r="CX40" i="2" s="1"/>
  <c r="AD40" i="2"/>
  <c r="BB40" i="2" s="1"/>
  <c r="CW149" i="2"/>
  <c r="DF78" i="2"/>
  <c r="DF139" i="2" s="1"/>
  <c r="BR139" i="2"/>
  <c r="BR149" i="2" s="1"/>
  <c r="BA148" i="2"/>
  <c r="BF148" i="2"/>
  <c r="AD124" i="2"/>
  <c r="BB124" i="2" s="1"/>
  <c r="DR148" i="2"/>
  <c r="DS139" i="2"/>
  <c r="BS146" i="2"/>
  <c r="BS148" i="2" s="1"/>
  <c r="BS37" i="2"/>
  <c r="BS139" i="2" s="1"/>
  <c r="CZ148" i="2"/>
  <c r="BZ141" i="2"/>
  <c r="CX141" i="2" s="1"/>
  <c r="BI139" i="2"/>
  <c r="BI149" i="2" s="1"/>
  <c r="AD25" i="2"/>
  <c r="BB25" i="2" s="1"/>
  <c r="N139" i="2"/>
  <c r="N149" i="2" s="1"/>
  <c r="BC147" i="2"/>
  <c r="BC144" i="2"/>
  <c r="BL139" i="2"/>
  <c r="BL149" i="2" s="1"/>
  <c r="G102" i="2"/>
  <c r="CY37" i="2"/>
  <c r="DQ148" i="2"/>
  <c r="BC4" i="2"/>
  <c r="CY78" i="2"/>
  <c r="BZ143" i="2"/>
  <c r="CX143" i="2" s="1"/>
  <c r="BZ142" i="2"/>
  <c r="CX142" i="2" s="1"/>
  <c r="DJ148" i="2"/>
  <c r="DO137" i="2"/>
  <c r="BE118" i="2"/>
  <c r="DN147" i="2"/>
  <c r="DN148" i="2" s="1"/>
  <c r="DN149" i="2" s="1"/>
  <c r="AE145" i="2"/>
  <c r="AD145" i="2" s="1"/>
  <c r="BB145" i="2" s="1"/>
  <c r="CA102" i="2"/>
  <c r="BZ79" i="2"/>
  <c r="CX79" i="2" s="1"/>
  <c r="AK149" i="2"/>
  <c r="DH139" i="2"/>
  <c r="DH149" i="2" s="1"/>
  <c r="DU147" i="2"/>
  <c r="DU102" i="2"/>
  <c r="CY102" i="2" s="1"/>
  <c r="CY79" i="2"/>
  <c r="CQ139" i="2"/>
  <c r="BG139" i="2"/>
  <c r="BG149" i="2" s="1"/>
  <c r="G141" i="2"/>
  <c r="BC33" i="2"/>
  <c r="G137" i="2"/>
  <c r="BZ137" i="2" s="1"/>
  <c r="CX137" i="2" s="1"/>
  <c r="CA118" i="2"/>
  <c r="BZ118" i="2" s="1"/>
  <c r="CX118" i="2" s="1"/>
  <c r="BC10" i="2"/>
  <c r="AE144" i="2"/>
  <c r="AD144" i="2" s="1"/>
  <c r="BB144" i="2" s="1"/>
  <c r="DB148" i="2"/>
  <c r="DB149" i="2" s="1"/>
  <c r="DQ139" i="2"/>
  <c r="AE102" i="2"/>
  <c r="CA37" i="2"/>
  <c r="CY46" i="1"/>
  <c r="DE148" i="1"/>
  <c r="BP137" i="1"/>
  <c r="BP139" i="1" s="1"/>
  <c r="N139" i="1"/>
  <c r="N149" i="1" s="1"/>
  <c r="BN148" i="1"/>
  <c r="BS146" i="1"/>
  <c r="BC146" i="1" s="1"/>
  <c r="BM137" i="1"/>
  <c r="BM139" i="1" s="1"/>
  <c r="BM149" i="1" s="1"/>
  <c r="CY121" i="1"/>
  <c r="BC123" i="1"/>
  <c r="AG148" i="1"/>
  <c r="CJ149" i="1"/>
  <c r="BY102" i="1"/>
  <c r="CY81" i="1"/>
  <c r="BF148" i="1"/>
  <c r="CA118" i="1"/>
  <c r="BW139" i="1"/>
  <c r="BN139" i="1"/>
  <c r="DE139" i="1"/>
  <c r="DE149" i="1" s="1"/>
  <c r="BY145" i="1"/>
  <c r="CH139" i="1"/>
  <c r="DU37" i="1"/>
  <c r="BC7" i="1"/>
  <c r="AQ149" i="1"/>
  <c r="CL149" i="1"/>
  <c r="BZ58" i="1"/>
  <c r="CX58" i="1" s="1"/>
  <c r="DF137" i="1"/>
  <c r="DL142" i="1"/>
  <c r="CY142" i="1" s="1"/>
  <c r="DK149" i="1"/>
  <c r="DO145" i="1"/>
  <c r="DA146" i="1"/>
  <c r="BP142" i="1"/>
  <c r="BP148" i="1" s="1"/>
  <c r="BZ136" i="1"/>
  <c r="CX136" i="1" s="1"/>
  <c r="CY39" i="1"/>
  <c r="CC139" i="1"/>
  <c r="AN149" i="1"/>
  <c r="CW148" i="1"/>
  <c r="CN149" i="1"/>
  <c r="BT148" i="1"/>
  <c r="BY144" i="1"/>
  <c r="BJ145" i="1"/>
  <c r="DI148" i="1"/>
  <c r="BC44" i="1"/>
  <c r="BA139" i="1"/>
  <c r="CA145" i="1"/>
  <c r="BZ145" i="1" s="1"/>
  <c r="CX145" i="1" s="1"/>
  <c r="CQ139" i="1"/>
  <c r="CQ149" i="1" s="1"/>
  <c r="CB149" i="1"/>
  <c r="BD118" i="1"/>
  <c r="G137" i="1"/>
  <c r="DM139" i="1"/>
  <c r="BE137" i="1"/>
  <c r="AA149" i="1"/>
  <c r="BD139" i="1"/>
  <c r="BD149" i="1" s="1"/>
  <c r="K149" i="1"/>
  <c r="P149" i="1"/>
  <c r="I149" i="1"/>
  <c r="BC122" i="1"/>
  <c r="AU148" i="1"/>
  <c r="DJ139" i="1"/>
  <c r="DJ149" i="1" s="1"/>
  <c r="CP139" i="1"/>
  <c r="CP149" i="1" s="1"/>
  <c r="DS78" i="1"/>
  <c r="DS139" i="1" s="1"/>
  <c r="DS149" i="1" s="1"/>
  <c r="BC46" i="1"/>
  <c r="J149" i="1"/>
  <c r="CD149" i="1"/>
  <c r="G102" i="1"/>
  <c r="BY143" i="1"/>
  <c r="DL137" i="1"/>
  <c r="BO148" i="1"/>
  <c r="AJ149" i="1"/>
  <c r="AE145" i="1"/>
  <c r="AD145" i="1" s="1"/>
  <c r="BB145" i="1" s="1"/>
  <c r="BM148" i="1"/>
  <c r="DS145" i="1"/>
  <c r="DS148" i="1" s="1"/>
  <c r="BN149" i="1"/>
  <c r="CS149" i="1"/>
  <c r="BZ118" i="1"/>
  <c r="CX118" i="1" s="1"/>
  <c r="AW149" i="1"/>
  <c r="AD137" i="1"/>
  <c r="BB137" i="1" s="1"/>
  <c r="CZ148" i="1"/>
  <c r="CY141" i="1"/>
  <c r="G78" i="1"/>
  <c r="BZ114" i="1"/>
  <c r="CX114" i="1" s="1"/>
  <c r="DD139" i="1"/>
  <c r="G147" i="1"/>
  <c r="CY118" i="1"/>
  <c r="BZ81" i="1"/>
  <c r="CX81" i="1" s="1"/>
  <c r="AG139" i="1"/>
  <c r="BZ60" i="1"/>
  <c r="CX60" i="1" s="1"/>
  <c r="AD101" i="1"/>
  <c r="BB101" i="1" s="1"/>
  <c r="DH148" i="1"/>
  <c r="BK139" i="1"/>
  <c r="G142" i="1"/>
  <c r="Q149" i="1"/>
  <c r="DN78" i="1"/>
  <c r="AD40" i="1"/>
  <c r="BB40" i="1" s="1"/>
  <c r="BZ142" i="1"/>
  <c r="CX142" i="1" s="1"/>
  <c r="BL141" i="1"/>
  <c r="BL148" i="1" s="1"/>
  <c r="BL137" i="1"/>
  <c r="BL139" i="1" s="1"/>
  <c r="BL149" i="1" s="1"/>
  <c r="BJ137" i="1"/>
  <c r="DQ145" i="1"/>
  <c r="DQ148" i="1" s="1"/>
  <c r="AM149" i="1"/>
  <c r="DB148" i="1"/>
  <c r="BU145" i="1"/>
  <c r="BU148" i="1" s="1"/>
  <c r="CU149" i="1"/>
  <c r="BJ142" i="1"/>
  <c r="BC142" i="1" s="1"/>
  <c r="BS78" i="1"/>
  <c r="BS139" i="1" s="1"/>
  <c r="BJ78" i="1"/>
  <c r="BE146" i="1"/>
  <c r="BD148" i="1"/>
  <c r="BH143" i="1"/>
  <c r="BH148" i="1" s="1"/>
  <c r="CY70" i="1"/>
  <c r="BZ126" i="1"/>
  <c r="CX126" i="1" s="1"/>
  <c r="AD71" i="1"/>
  <c r="BB71" i="1" s="1"/>
  <c r="BZ40" i="1"/>
  <c r="CX40" i="1" s="1"/>
  <c r="DU146" i="1"/>
  <c r="DU148" i="1" s="1"/>
  <c r="BG139" i="1"/>
  <c r="BG149" i="1" s="1"/>
  <c r="BZ14" i="1"/>
  <c r="CX14" i="1" s="1"/>
  <c r="DN102" i="1"/>
  <c r="AE78" i="1"/>
  <c r="BZ32" i="1"/>
  <c r="CX32" i="1" s="1"/>
  <c r="DB139" i="1"/>
  <c r="AD95" i="1"/>
  <c r="BB95" i="1" s="1"/>
  <c r="AD114" i="1"/>
  <c r="BB114" i="1" s="1"/>
  <c r="AY149" i="1"/>
  <c r="AD48" i="1"/>
  <c r="BB48" i="1" s="1"/>
  <c r="BZ61" i="1"/>
  <c r="CX61" i="1" s="1"/>
  <c r="BW148" i="1"/>
  <c r="BW149" i="1" s="1"/>
  <c r="BZ129" i="1"/>
  <c r="CX129" i="1" s="1"/>
  <c r="DP148" i="1"/>
  <c r="AD75" i="1"/>
  <c r="BB75" i="1" s="1"/>
  <c r="DA37" i="1"/>
  <c r="BZ86" i="1"/>
  <c r="CX86" i="1" s="1"/>
  <c r="CA102" i="1"/>
  <c r="BE144" i="1"/>
  <c r="BC144" i="1" s="1"/>
  <c r="BC14" i="1"/>
  <c r="G139" i="1"/>
  <c r="CY30" i="1"/>
  <c r="DA137" i="1"/>
  <c r="AD84" i="1"/>
  <c r="BB84" i="1" s="1"/>
  <c r="BZ120" i="1"/>
  <c r="CX120" i="1" s="1"/>
  <c r="CA143" i="1"/>
  <c r="BO139" i="1"/>
  <c r="BO149" i="1" s="1"/>
  <c r="CZ139" i="1"/>
  <c r="BZ46" i="1"/>
  <c r="CX46" i="1" s="1"/>
  <c r="DG148" i="1"/>
  <c r="DQ78" i="1"/>
  <c r="DQ139" i="1" s="1"/>
  <c r="BH118" i="1"/>
  <c r="BH139" i="1" s="1"/>
  <c r="BZ91" i="1"/>
  <c r="CX91" i="1" s="1"/>
  <c r="AE141" i="1"/>
  <c r="AD120" i="1"/>
  <c r="BB120" i="1" s="1"/>
  <c r="BR148" i="1"/>
  <c r="BV143" i="1"/>
  <c r="BV118" i="1"/>
  <c r="BV139" i="1" s="1"/>
  <c r="BC48" i="1"/>
  <c r="CT149" i="1"/>
  <c r="AD121" i="1"/>
  <c r="BB121" i="1" s="1"/>
  <c r="W149" i="1"/>
  <c r="CY120" i="1"/>
  <c r="AD64" i="1"/>
  <c r="BB64" i="1" s="1"/>
  <c r="CM149" i="1"/>
  <c r="CH148" i="1"/>
  <c r="CA141" i="1"/>
  <c r="DA147" i="1"/>
  <c r="CY147" i="1" s="1"/>
  <c r="CY79" i="1"/>
  <c r="DA102" i="1"/>
  <c r="DR118" i="1"/>
  <c r="DR139" i="1" s="1"/>
  <c r="AD91" i="1"/>
  <c r="BB91" i="1" s="1"/>
  <c r="AC139" i="1"/>
  <c r="BC120" i="1"/>
  <c r="DU102" i="1"/>
  <c r="AL148" i="1"/>
  <c r="AL149" i="1" s="1"/>
  <c r="CA147" i="1"/>
  <c r="AD126" i="1"/>
  <c r="BB126" i="1" s="1"/>
  <c r="DA144" i="1"/>
  <c r="CY144" i="1" s="1"/>
  <c r="CY14" i="1"/>
  <c r="CY37" i="1" s="1"/>
  <c r="DN147" i="1"/>
  <c r="DN148" i="1" s="1"/>
  <c r="AD61" i="1"/>
  <c r="BB61" i="1" s="1"/>
  <c r="BR139" i="1"/>
  <c r="AD86" i="1"/>
  <c r="BB86" i="1" s="1"/>
  <c r="AD5" i="1"/>
  <c r="BB5" i="1" s="1"/>
  <c r="BZ146" i="1"/>
  <c r="CX146" i="1" s="1"/>
  <c r="BE147" i="1"/>
  <c r="BC147" i="1" s="1"/>
  <c r="BC79" i="1"/>
  <c r="BE102" i="1"/>
  <c r="BZ108" i="1"/>
  <c r="CX108" i="1" s="1"/>
  <c r="BZ24" i="1"/>
  <c r="CX24" i="1" s="1"/>
  <c r="BU78" i="1"/>
  <c r="BU139" i="1" s="1"/>
  <c r="BU149" i="1" s="1"/>
  <c r="DT146" i="1"/>
  <c r="DT148" i="1" s="1"/>
  <c r="DT37" i="1"/>
  <c r="BZ122" i="1"/>
  <c r="CX122" i="1" s="1"/>
  <c r="BC121" i="1"/>
  <c r="BV148" i="1"/>
  <c r="AD46" i="1"/>
  <c r="BB46" i="1" s="1"/>
  <c r="AD24" i="1"/>
  <c r="BB24" i="1" s="1"/>
  <c r="O148" i="1"/>
  <c r="CA137" i="1"/>
  <c r="BZ121" i="1"/>
  <c r="CX121" i="1" s="1"/>
  <c r="DR143" i="1"/>
  <c r="DR148" i="1" s="1"/>
  <c r="BZ100" i="1"/>
  <c r="CX100" i="1" s="1"/>
  <c r="AD44" i="1"/>
  <c r="BB44" i="1" s="1"/>
  <c r="V149" i="1"/>
  <c r="BY146" i="1"/>
  <c r="BY37" i="1"/>
  <c r="CF148" i="1"/>
  <c r="CF149" i="1" s="1"/>
  <c r="AB148" i="1"/>
  <c r="AB149" i="1" s="1"/>
  <c r="BQ148" i="1"/>
  <c r="DM148" i="1"/>
  <c r="DM149" i="1" s="1"/>
  <c r="BK141" i="1"/>
  <c r="BK148" i="1" s="1"/>
  <c r="BY118" i="1"/>
  <c r="BC103" i="1"/>
  <c r="BC118" i="1" s="1"/>
  <c r="AX149" i="1"/>
  <c r="AD90" i="1"/>
  <c r="BB90" i="1" s="1"/>
  <c r="AD76" i="1"/>
  <c r="BB76" i="1" s="1"/>
  <c r="BT139" i="1"/>
  <c r="BZ101" i="1"/>
  <c r="CX101" i="1" s="1"/>
  <c r="AU139" i="1"/>
  <c r="AU149" i="1" s="1"/>
  <c r="S149" i="1"/>
  <c r="AD15" i="1"/>
  <c r="BB15" i="1" s="1"/>
  <c r="DC139" i="1"/>
  <c r="DC149" i="1" s="1"/>
  <c r="AE146" i="1"/>
  <c r="AE37" i="1"/>
  <c r="AD4" i="1"/>
  <c r="BB4" i="1" s="1"/>
  <c r="BC78" i="1"/>
  <c r="BX148" i="1"/>
  <c r="CW139" i="1"/>
  <c r="AD32" i="1"/>
  <c r="BB32" i="1" s="1"/>
  <c r="CY33" i="1"/>
  <c r="CA37" i="1"/>
  <c r="BZ4" i="1"/>
  <c r="CX4" i="1" s="1"/>
  <c r="DU78" i="1"/>
  <c r="BY148" i="1"/>
  <c r="AD107" i="1"/>
  <c r="BB107" i="1" s="1"/>
  <c r="AD81" i="1"/>
  <c r="BB81" i="1" s="1"/>
  <c r="R149" i="1"/>
  <c r="AD109" i="1"/>
  <c r="BB109" i="1" s="1"/>
  <c r="DU139" i="1"/>
  <c r="G141" i="1"/>
  <c r="G145" i="1"/>
  <c r="BZ97" i="1"/>
  <c r="CX97" i="1" s="1"/>
  <c r="G144" i="1"/>
  <c r="AF149" i="1"/>
  <c r="AE143" i="1"/>
  <c r="AE118" i="1"/>
  <c r="AD103" i="1"/>
  <c r="BB103" i="1" s="1"/>
  <c r="DT137" i="1"/>
  <c r="DG139" i="1"/>
  <c r="DG149" i="1" s="1"/>
  <c r="BZ104" i="1"/>
  <c r="CX104" i="1" s="1"/>
  <c r="BA148" i="1"/>
  <c r="BA149" i="1" s="1"/>
  <c r="DD148" i="1"/>
  <c r="AD135" i="1"/>
  <c r="BB135" i="1" s="1"/>
  <c r="CY122" i="1"/>
  <c r="BC90" i="1"/>
  <c r="AT149" i="1"/>
  <c r="DF78" i="1"/>
  <c r="DF139" i="1" s="1"/>
  <c r="AC148" i="1"/>
  <c r="BZ115" i="1"/>
  <c r="CX115" i="1" s="1"/>
  <c r="U148" i="1"/>
  <c r="U149" i="1" s="1"/>
  <c r="AE147" i="1"/>
  <c r="AE102" i="1"/>
  <c r="AD79" i="1"/>
  <c r="BB79" i="1" s="1"/>
  <c r="BZ75" i="1"/>
  <c r="CX75" i="1" s="1"/>
  <c r="CA78" i="1"/>
  <c r="O139" i="1"/>
  <c r="O149" i="1" s="1"/>
  <c r="BZ90" i="1"/>
  <c r="CX90" i="1" s="1"/>
  <c r="DI139" i="1"/>
  <c r="AD97" i="1"/>
  <c r="BB97" i="1" s="1"/>
  <c r="AE144" i="1"/>
  <c r="AD14" i="1"/>
  <c r="BB14" i="1" s="1"/>
  <c r="DH139" i="1"/>
  <c r="DP139" i="1"/>
  <c r="DP149" i="1" s="1"/>
  <c r="BX137" i="1"/>
  <c r="BX139" i="1" s="1"/>
  <c r="BI139" i="1"/>
  <c r="BI149" i="1" s="1"/>
  <c r="BF139" i="1"/>
  <c r="AE142" i="1"/>
  <c r="AD33" i="1"/>
  <c r="BB33" i="1" s="1"/>
  <c r="AD42" i="1"/>
  <c r="BB42" i="1" s="1"/>
  <c r="BE37" i="1"/>
  <c r="BQ139" i="1"/>
  <c r="BQ149" i="1" s="1"/>
  <c r="DL139" i="1"/>
  <c r="DO146" i="1"/>
  <c r="DO37" i="1"/>
  <c r="DO139" i="1" s="1"/>
  <c r="CX141" i="4" l="1"/>
  <c r="DZ142" i="4"/>
  <c r="CX144" i="4"/>
  <c r="DZ145" i="4"/>
  <c r="CX145" i="4"/>
  <c r="DZ146" i="4"/>
  <c r="CX102" i="4"/>
  <c r="DZ102" i="4"/>
  <c r="CX142" i="4"/>
  <c r="DZ143" i="4"/>
  <c r="CX78" i="4"/>
  <c r="DZ78" i="4"/>
  <c r="CX143" i="4"/>
  <c r="DZ144" i="4"/>
  <c r="CY139" i="4"/>
  <c r="CX118" i="4"/>
  <c r="DZ118" i="4"/>
  <c r="CX147" i="4"/>
  <c r="DZ148" i="4"/>
  <c r="CX37" i="4"/>
  <c r="DZ37" i="4"/>
  <c r="CX146" i="4"/>
  <c r="DZ147" i="4"/>
  <c r="CX137" i="4"/>
  <c r="DZ137" i="4"/>
  <c r="DT149" i="4"/>
  <c r="AD148" i="4"/>
  <c r="BB148" i="4" s="1"/>
  <c r="BC148" i="4"/>
  <c r="DU149" i="4"/>
  <c r="DO149" i="4"/>
  <c r="CY148" i="4"/>
  <c r="BZ139" i="4"/>
  <c r="DZ139" i="4" s="1"/>
  <c r="BZ148" i="4"/>
  <c r="AD139" i="4"/>
  <c r="BB139" i="4" s="1"/>
  <c r="BH149" i="2"/>
  <c r="DA148" i="1"/>
  <c r="DF149" i="2"/>
  <c r="CY145" i="1"/>
  <c r="CQ149" i="2"/>
  <c r="CY147" i="2"/>
  <c r="AG149" i="2"/>
  <c r="DL148" i="1"/>
  <c r="BC143" i="1"/>
  <c r="BY139" i="1"/>
  <c r="DD149" i="1"/>
  <c r="CY78" i="1"/>
  <c r="CY139" i="1" s="1"/>
  <c r="BY148" i="2"/>
  <c r="DR149" i="1"/>
  <c r="CY102" i="1"/>
  <c r="BY149" i="2"/>
  <c r="DQ149" i="1"/>
  <c r="DD148" i="2"/>
  <c r="DD149" i="2" s="1"/>
  <c r="BE139" i="2"/>
  <c r="BE149" i="2" s="1"/>
  <c r="BC143" i="2"/>
  <c r="CC149" i="1"/>
  <c r="BC145" i="2"/>
  <c r="BC137" i="2"/>
  <c r="CY144" i="2"/>
  <c r="CZ149" i="2"/>
  <c r="CY146" i="2"/>
  <c r="CA139" i="2"/>
  <c r="BZ37" i="2"/>
  <c r="CX37" i="2" s="1"/>
  <c r="AD102" i="2"/>
  <c r="BB102" i="2" s="1"/>
  <c r="DS149" i="2"/>
  <c r="BV149" i="2"/>
  <c r="DQ149" i="2"/>
  <c r="G148" i="2"/>
  <c r="BZ148" i="2" s="1"/>
  <c r="CX148" i="2" s="1"/>
  <c r="CY139" i="2"/>
  <c r="AD147" i="2"/>
  <c r="BB147" i="2" s="1"/>
  <c r="BJ148" i="2"/>
  <c r="DA139" i="2"/>
  <c r="BT149" i="2"/>
  <c r="AD137" i="2"/>
  <c r="BB137" i="2" s="1"/>
  <c r="BC146" i="2"/>
  <c r="DM148" i="2"/>
  <c r="DJ149" i="2"/>
  <c r="BC102" i="2"/>
  <c r="DM149" i="2"/>
  <c r="DA148" i="2"/>
  <c r="CY142" i="2"/>
  <c r="BD148" i="2"/>
  <c r="BD149" i="2" s="1"/>
  <c r="BZ102" i="2"/>
  <c r="CX102" i="2" s="1"/>
  <c r="AE148" i="2"/>
  <c r="AD141" i="2"/>
  <c r="BB141" i="2" s="1"/>
  <c r="BZ147" i="2"/>
  <c r="CX147" i="2" s="1"/>
  <c r="CY141" i="2"/>
  <c r="BP149" i="2"/>
  <c r="BC141" i="2"/>
  <c r="BC148" i="2" s="1"/>
  <c r="DG149" i="2"/>
  <c r="AE139" i="2"/>
  <c r="AD37" i="2"/>
  <c r="BB37" i="2" s="1"/>
  <c r="DU139" i="2"/>
  <c r="DU149" i="2" s="1"/>
  <c r="BS149" i="2"/>
  <c r="BJ149" i="2"/>
  <c r="BC37" i="2"/>
  <c r="DO139" i="2"/>
  <c r="DO149" i="2" s="1"/>
  <c r="BP149" i="1"/>
  <c r="DU149" i="1"/>
  <c r="BC37" i="1"/>
  <c r="BJ148" i="1"/>
  <c r="BE148" i="1"/>
  <c r="AG149" i="1"/>
  <c r="BT149" i="1"/>
  <c r="BF149" i="1"/>
  <c r="BH149" i="1"/>
  <c r="BC141" i="1"/>
  <c r="DO148" i="1"/>
  <c r="DL149" i="1"/>
  <c r="DI149" i="1"/>
  <c r="CH149" i="1"/>
  <c r="BV149" i="1"/>
  <c r="BS148" i="1"/>
  <c r="BS149" i="1" s="1"/>
  <c r="BR149" i="1"/>
  <c r="CW149" i="1"/>
  <c r="AC149" i="1"/>
  <c r="BJ139" i="1"/>
  <c r="BJ149" i="1" s="1"/>
  <c r="BK149" i="1"/>
  <c r="G148" i="1"/>
  <c r="BZ143" i="1"/>
  <c r="CX143" i="1" s="1"/>
  <c r="BZ78" i="1"/>
  <c r="CX78" i="1" s="1"/>
  <c r="CA139" i="1"/>
  <c r="BZ37" i="1"/>
  <c r="CX37" i="1" s="1"/>
  <c r="BZ147" i="1"/>
  <c r="CX147" i="1" s="1"/>
  <c r="DA139" i="1"/>
  <c r="DA149" i="1" s="1"/>
  <c r="BZ144" i="1"/>
  <c r="CX144" i="1" s="1"/>
  <c r="G149" i="1"/>
  <c r="BE139" i="1"/>
  <c r="BE149" i="1" s="1"/>
  <c r="CY137" i="1"/>
  <c r="DB149" i="1"/>
  <c r="CY146" i="1"/>
  <c r="BZ137" i="1"/>
  <c r="CX137" i="1" s="1"/>
  <c r="DF149" i="1"/>
  <c r="AD118" i="1"/>
  <c r="BB118" i="1" s="1"/>
  <c r="AE139" i="1"/>
  <c r="AD37" i="1"/>
  <c r="BB37" i="1" s="1"/>
  <c r="BY149" i="1"/>
  <c r="CY143" i="1"/>
  <c r="AD102" i="1"/>
  <c r="BB102" i="1" s="1"/>
  <c r="AD146" i="1"/>
  <c r="BB146" i="1" s="1"/>
  <c r="DT139" i="1"/>
  <c r="DT149" i="1" s="1"/>
  <c r="BC102" i="1"/>
  <c r="BC145" i="1"/>
  <c r="BC148" i="1" s="1"/>
  <c r="AE148" i="1"/>
  <c r="AD141" i="1"/>
  <c r="BB141" i="1" s="1"/>
  <c r="CZ149" i="1"/>
  <c r="BZ102" i="1"/>
  <c r="CX102" i="1" s="1"/>
  <c r="AD78" i="1"/>
  <c r="BB78" i="1" s="1"/>
  <c r="DN139" i="1"/>
  <c r="DN149" i="1" s="1"/>
  <c r="AD144" i="1"/>
  <c r="BB144" i="1" s="1"/>
  <c r="CA148" i="1"/>
  <c r="BZ141" i="1"/>
  <c r="CX141" i="1" s="1"/>
  <c r="BC137" i="1"/>
  <c r="DH149" i="1"/>
  <c r="DO149" i="1"/>
  <c r="AD142" i="1"/>
  <c r="BB142" i="1" s="1"/>
  <c r="AD147" i="1"/>
  <c r="BB147" i="1" s="1"/>
  <c r="AD143" i="1"/>
  <c r="BB143" i="1" s="1"/>
  <c r="CX148" i="4" l="1"/>
  <c r="DZ149" i="4"/>
  <c r="CX139" i="4"/>
  <c r="BC139" i="1"/>
  <c r="DA149" i="2"/>
  <c r="CY148" i="2"/>
  <c r="CA150" i="2" s="1"/>
  <c r="AE149" i="2"/>
  <c r="AD139" i="2"/>
  <c r="BB139" i="2" s="1"/>
  <c r="BC139" i="2"/>
  <c r="BC149" i="2" s="1"/>
  <c r="G149" i="2"/>
  <c r="AD148" i="2"/>
  <c r="BB148" i="2" s="1"/>
  <c r="BZ139" i="2"/>
  <c r="CA149" i="2"/>
  <c r="BC149" i="1"/>
  <c r="BZ148" i="1"/>
  <c r="CX148" i="1" s="1"/>
  <c r="CY148" i="1"/>
  <c r="CA150" i="1" s="1"/>
  <c r="AD139" i="1"/>
  <c r="BB139" i="1" s="1"/>
  <c r="AE149" i="1"/>
  <c r="AD148" i="1"/>
  <c r="BB148" i="1" s="1"/>
  <c r="CA149" i="1"/>
  <c r="BZ139" i="1"/>
  <c r="CY149" i="2" l="1"/>
  <c r="CX139" i="2"/>
  <c r="CX149" i="2" s="1"/>
  <c r="BZ149" i="2"/>
  <c r="CY149" i="1"/>
  <c r="BZ149" i="1"/>
  <c r="CX139" i="1"/>
  <c r="CX149" i="1" s="1"/>
</calcChain>
</file>

<file path=xl/comments1.xml><?xml version="1.0" encoding="utf-8"?>
<comments xmlns="http://schemas.openxmlformats.org/spreadsheetml/2006/main">
  <authors>
    <author>Planeación</author>
  </authors>
  <commentList>
    <comment ref="V3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</t>
        </r>
      </text>
    </commen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V3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</t>
        </r>
      </text>
    </commen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3.xml><?xml version="1.0" encoding="utf-8"?>
<comments xmlns="http://schemas.openxmlformats.org/spreadsheetml/2006/main">
  <authors>
    <author>Planeación</author>
  </authors>
  <commentList>
    <comment ref="V3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</t>
        </r>
      </text>
    </commen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<sst xmlns="http://schemas.openxmlformats.org/spreadsheetml/2006/main" count="1821" uniqueCount="421">
  <si>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</si>
  <si>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</si>
  <si>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</si>
  <si>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</si>
  <si>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</si>
  <si>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</si>
  <si>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</si>
  <si>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</si>
  <si>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</si>
  <si>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</si>
  <si>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</si>
  <si>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</si>
  <si>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</si>
  <si>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</si>
  <si>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</si>
  <si>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</si>
  <si>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</si>
  <si>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</si>
  <si>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</si>
  <si>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</si>
  <si>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</si>
  <si>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</si>
  <si>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</si>
  <si>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</si>
  <si>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</si>
  <si>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</si>
  <si>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</si>
  <si>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</si>
  <si>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</si>
  <si>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</si>
  <si>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</si>
  <si>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</si>
  <si>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</si>
  <si>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</si>
  <si>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</si>
  <si>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</si>
  <si>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</si>
  <si>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</si>
  <si>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</si>
  <si>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</si>
  <si>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</si>
  <si>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</si>
  <si>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</si>
  <si>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</si>
  <si>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</si>
  <si>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</si>
  <si>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</si>
  <si>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</si>
  <si>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</si>
  <si>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</si>
  <si>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</si>
  <si>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</si>
  <si>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</si>
  <si>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</si>
  <si>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</si>
  <si>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</si>
  <si>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</si>
  <si>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</si>
  <si>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</si>
  <si>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</si>
  <si>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</si>
  <si>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>Escuela de Formación e Innovación Tecnológica.
  (PROGRAMA DE GOBIERNO)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</si>
  <si>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</si>
  <si>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</si>
  <si>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</si>
  <si>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</si>
  <si>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</si>
  <si>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</si>
  <si>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</si>
  <si>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</si>
  <si>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</si>
  <si>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</si>
  <si>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</si>
  <si>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</si>
  <si>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</si>
  <si>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</si>
  <si>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</si>
  <si>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</si>
  <si>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</si>
  <si>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</si>
  <si>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</si>
  <si>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(PROGRAMA DE GOBIERNO).</t>
  </si>
  <si>
    <t>SF-PY4.2</t>
  </si>
  <si>
    <t>Programa de Formación para el fortalecimiento de las Competencias del examen Saber Pro. (PROGRAMA DE GOBIERNO).</t>
  </si>
  <si>
    <t>SF-PY4.3</t>
  </si>
  <si>
    <t xml:space="preserve">Programa Consejerías Académicas: por un acompañamiento integral al estudiante y al docente Surcolombiano. </t>
  </si>
  <si>
    <t>SF-PY4.4</t>
  </si>
  <si>
    <t xml:space="preserve">  Politica de Inclusión Universidad Surcolombiana. PLAN DE MEJORAMIENTO. (EJES PROGRAMA DE GOBIERNO) </t>
  </si>
  <si>
    <t>SF-PY4.5</t>
  </si>
  <si>
    <t>Promoción de la permanencia y graduación en la Universidad.</t>
  </si>
  <si>
    <t>SF-PY5.  Acreditación de Alta Calidad de la Universidad</t>
  </si>
  <si>
    <t>SF-PY5.1</t>
  </si>
  <si>
    <t xml:space="preserve"> 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</si>
  <si>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</si>
  <si>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</si>
  <si>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</si>
  <si>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</si>
  <si>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</si>
  <si>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</si>
  <si>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</si>
  <si>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</si>
  <si>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>Evaluación de los currículos y su reforma para hacerlos socialmente pertinentes y académicamente relevantes en coherencia con los planteamientos del PEU,  la Humanización y la Ciencia para la Paz. PLAN DE MEJORAMIENTO. (EJES PROGRAMA DE GOBIERNO)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</si>
  <si>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</si>
  <si>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</si>
  <si>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</si>
  <si>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</si>
  <si>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</si>
  <si>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</si>
  <si>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</si>
  <si>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</si>
  <si>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</si>
  <si>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</si>
  <si>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 (PROGRAMA DE GOBIERNO)</t>
  </si>
  <si>
    <t>SF-PY7.2</t>
  </si>
  <si>
    <t>Programa de Seguimiento a Graduados.</t>
  </si>
  <si>
    <t>V.ACADEMICA
FACECO
F. EDUCACIÓN
FACIEN</t>
  </si>
  <si>
    <t>SP-PY8. Fortalecimiento del sistema de comunicación e información institucional.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</si>
  <si>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</si>
  <si>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</si>
  <si>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</si>
  <si>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</si>
  <si>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</si>
  <si>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</si>
  <si>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</si>
  <si>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</si>
  <si>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DEMEJORAMIENTO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</si>
  <si>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</si>
  <si>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</si>
  <si>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</si>
  <si>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</si>
  <si>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</si>
  <si>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</si>
  <si>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</si>
  <si>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</si>
  <si>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</si>
  <si>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</si>
  <si>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</si>
  <si>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</si>
  <si>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</si>
  <si>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</si>
  <si>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</si>
  <si>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</si>
  <si>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</si>
  <si>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</si>
  <si>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</si>
  <si>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</si>
  <si>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</si>
  <si>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</si>
  <si>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</si>
  <si>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</si>
  <si>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</si>
  <si>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</si>
  <si>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</si>
  <si>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</si>
  <si>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</si>
  <si>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</si>
  <si>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</si>
  <si>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</si>
  <si>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</si>
  <si>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</si>
  <si>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</si>
  <si>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</si>
  <si>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</si>
  <si>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</si>
  <si>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</si>
  <si>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</si>
  <si>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</si>
  <si>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</si>
  <si>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</si>
  <si>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</si>
  <si>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</si>
  <si>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</si>
  <si>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</si>
  <si>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</si>
  <si>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</si>
  <si>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</si>
  <si>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</si>
  <si>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</si>
  <si>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</si>
  <si>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</si>
  <si>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</si>
  <si>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</si>
  <si>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</si>
  <si>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</si>
  <si>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</si>
  <si>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</si>
  <si>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</si>
  <si>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</si>
  <si>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</si>
  <si>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</si>
  <si>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</si>
  <si>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</si>
  <si>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</si>
  <si>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</si>
  <si>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</si>
  <si>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</si>
  <si>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</si>
  <si>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</si>
  <si>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</si>
  <si>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</si>
  <si>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</si>
  <si>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</si>
  <si>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</si>
  <si>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</si>
  <si>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</si>
  <si>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</si>
  <si>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</si>
  <si>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</si>
  <si>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</si>
  <si>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</si>
  <si>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</si>
  <si>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</si>
  <si>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</si>
  <si>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</si>
  <si>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</si>
  <si>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</si>
  <si>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</si>
  <si>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</si>
  <si>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</si>
  <si>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</si>
  <si>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</si>
  <si>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</si>
  <si>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</si>
  <si>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</si>
  <si>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</si>
  <si>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</si>
  <si>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</si>
  <si>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</si>
  <si>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</si>
  <si>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</si>
  <si>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</si>
  <si>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</si>
  <si>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</si>
  <si>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</si>
  <si>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</si>
  <si>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</si>
  <si>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</si>
  <si>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</si>
  <si>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</si>
  <si>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</si>
  <si>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</si>
  <si>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</si>
  <si>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</si>
  <si>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</si>
  <si>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</si>
  <si>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</si>
  <si>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</si>
  <si>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</si>
  <si>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</si>
  <si>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</si>
  <si>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</si>
  <si>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</si>
  <si>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</si>
  <si>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</si>
  <si>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</si>
  <si>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</si>
  <si>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</si>
  <si>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</si>
  <si>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</si>
  <si>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</si>
  <si>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</si>
  <si>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</si>
  <si>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</si>
  <si>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</si>
  <si>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</si>
  <si>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</si>
  <si>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</si>
  <si>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</si>
  <si>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</si>
  <si>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</si>
  <si>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</si>
  <si>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</si>
  <si>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</si>
  <si>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</si>
  <si>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</si>
  <si>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</si>
  <si>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</si>
  <si>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</si>
  <si>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</si>
  <si>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</si>
  <si>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</si>
  <si>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Articulación de la Educación Superior con la  Educación para el trabajo y el desarrollo humano.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</si>
  <si>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</si>
  <si>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</si>
  <si>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</si>
  <si>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</si>
  <si>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</si>
  <si>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</si>
  <si>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</si>
  <si>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</si>
  <si>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</si>
  <si>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</si>
  <si>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 (psiquiatra).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</si>
  <si>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</si>
  <si>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</si>
  <si>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</si>
  <si>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</si>
  <si>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</si>
  <si>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</si>
  <si>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</si>
  <si>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</si>
  <si>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</si>
  <si>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</si>
  <si>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</si>
  <si>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</si>
  <si>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</si>
  <si>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</si>
  <si>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</si>
  <si>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</si>
  <si>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</si>
  <si>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</si>
  <si>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</si>
  <si>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</si>
  <si>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</si>
  <si>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</si>
  <si>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</si>
  <si>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</si>
  <si>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</si>
  <si>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</si>
  <si>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</si>
  <si>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</si>
  <si>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</si>
  <si>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</si>
  <si>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</si>
  <si>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</si>
  <si>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</si>
  <si>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</si>
  <si>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</si>
  <si>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</si>
  <si>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</si>
  <si>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</si>
  <si>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</si>
  <si>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</si>
  <si>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</si>
  <si>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</si>
  <si>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</si>
  <si>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</si>
  <si>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</si>
  <si>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</si>
  <si>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</si>
  <si>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</si>
  <si>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</si>
  <si>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</si>
  <si>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</si>
  <si>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</si>
  <si>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</si>
  <si>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</si>
  <si>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</si>
  <si>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</si>
  <si>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</si>
  <si>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</si>
  <si>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</si>
  <si>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</si>
  <si>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</si>
  <si>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</si>
  <si>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</si>
  <si>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</si>
  <si>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</si>
  <si>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</si>
  <si>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</si>
  <si>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</si>
  <si>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</si>
  <si>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</si>
  <si>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</si>
  <si>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</si>
  <si>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</si>
  <si>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</si>
  <si>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</si>
  <si>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</si>
  <si>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</si>
  <si>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</si>
  <si>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</si>
  <si>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</si>
  <si>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</si>
  <si>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</si>
  <si>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</si>
  <si>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</si>
  <si>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</si>
  <si>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</si>
  <si>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</si>
  <si>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</si>
  <si>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</si>
  <si>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</si>
  <si>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</si>
  <si>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</si>
  <si>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</si>
  <si>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</si>
  <si>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</si>
  <si>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</si>
  <si>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</si>
  <si>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</si>
  <si>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</si>
  <si>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</si>
  <si>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>EJECUCIÓN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</si>
  <si>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</si>
  <si>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</si>
  <si>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</si>
  <si>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</si>
  <si>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</si>
  <si>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</si>
  <si>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</si>
  <si>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</si>
  <si>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</si>
  <si>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</si>
  <si>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</si>
  <si>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</si>
  <si>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</si>
  <si>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</si>
  <si>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</si>
  <si>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OCTUBRE</t>
  </si>
  <si>
    <t>DIFERENCIA</t>
  </si>
  <si>
    <t>MARZO</t>
  </si>
  <si>
    <t>MAYO</t>
  </si>
  <si>
    <t>TOTAL EJECUCIÓN ACUMULADA A OCTUBRE</t>
  </si>
  <si>
    <t>PROY. SOCIAL</t>
  </si>
  <si>
    <t>BIENESTAR</t>
  </si>
  <si>
    <t>EJECUCIÓN  TOTAL</t>
  </si>
  <si>
    <t>R. EJECUTADOS ACUMADOS A ENERO</t>
  </si>
  <si>
    <t>R. EJECUTADOS MES DE FEBRERO</t>
  </si>
  <si>
    <t>% DE EJECUCIÓN ACUMULADA A FEBRERO</t>
  </si>
  <si>
    <t>COMPARATIVO DE EJECUCION  POR SUBSISTEMA FEBRERO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</si>
</sst>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\ ;[Red]\-#,##0\ "/>
    <numFmt numFmtId="165" formatCode="&quot;$&quot;\ #,##0"/>
    <numFmt numFmtId="166" formatCode="&quot;$&quot;\ #,##0;[Red]\(&quot;$&quot;\ #,##0\)"/>
    <numFmt numFmtId="167" formatCode="_-* #,##0.00\ [$€]_-;\-* #,##0.00\ [$€]_-;_-* &quot;-&quot;??\ [$€]_-;_-@_-"/>
    <numFmt numFmtId="168" formatCode="#,##0_ ;[Red]\-#,##0\ "/>
    <numFmt numFmtId="169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3" fillId="2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5" fillId="0" borderId="0"/>
  </cellStyleXfs>
  <cellXfs count="306">
    <xf numFmtId="0" fontId="0" fillId="0" borderId="0" xfId="0"/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3" fillId="5" borderId="9" xfId="0" applyFont="1" applyFill="1" applyBorder="1" applyAlignment="1">
      <alignment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/>
    </xf>
    <xf numFmtId="0" fontId="4" fillId="0" borderId="0" xfId="0" applyFont="1"/>
    <xf numFmtId="0" fontId="0" fillId="0" borderId="10" xfId="0" applyBorder="1" applyAlignment="1">
      <alignment vertical="center" textRotation="255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vertical="center" wrapText="1"/>
    </xf>
    <xf numFmtId="3" fontId="9" fillId="3" borderId="9" xfId="0" applyNumberFormat="1" applyFont="1" applyFill="1" applyBorder="1" applyAlignment="1">
      <alignment horizontal="right" vertical="center" wrapText="1"/>
    </xf>
    <xf numFmtId="10" fontId="10" fillId="0" borderId="9" xfId="0" applyNumberFormat="1" applyFont="1" applyBorder="1" applyAlignment="1">
      <alignment horizontal="center" vertical="center"/>
    </xf>
    <xf numFmtId="3" fontId="11" fillId="0" borderId="3" xfId="0" applyNumberFormat="1" applyFont="1" applyFill="1" applyBorder="1" applyAlignment="1">
      <alignment horizontal="right" vertical="center" wrapText="1"/>
    </xf>
    <xf numFmtId="3" fontId="9" fillId="3" borderId="3" xfId="0" applyNumberFormat="1" applyFont="1" applyFill="1" applyBorder="1" applyAlignment="1">
      <alignment horizontal="right" vertical="center" wrapText="1"/>
    </xf>
    <xf numFmtId="3" fontId="11" fillId="0" borderId="9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textRotation="255"/>
    </xf>
    <xf numFmtId="0" fontId="7" fillId="3" borderId="9" xfId="0" applyFont="1" applyFill="1" applyBorder="1" applyAlignment="1">
      <alignment vertical="center" wrapText="1"/>
    </xf>
    <xf numFmtId="0" fontId="11" fillId="0" borderId="9" xfId="0" applyFont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3" fontId="8" fillId="3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11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3" fontId="8" fillId="7" borderId="10" xfId="0" applyNumberFormat="1" applyFont="1" applyFill="1" applyBorder="1" applyAlignment="1">
      <alignment horizontal="center" vertical="center" wrapText="1"/>
    </xf>
    <xf numFmtId="3" fontId="13" fillId="7" borderId="10" xfId="0" applyNumberFormat="1" applyFont="1" applyFill="1" applyBorder="1" applyAlignment="1">
      <alignment vertical="center" wrapText="1"/>
    </xf>
    <xf numFmtId="10" fontId="10" fillId="7" borderId="14" xfId="0" applyNumberFormat="1" applyFont="1" applyFill="1" applyBorder="1" applyAlignment="1">
      <alignment horizontal="center" vertical="center"/>
    </xf>
    <xf numFmtId="3" fontId="7" fillId="7" borderId="14" xfId="0" applyNumberFormat="1" applyFont="1" applyFill="1" applyBorder="1" applyAlignment="1">
      <alignment vertical="center" wrapText="1"/>
    </xf>
    <xf numFmtId="0" fontId="0" fillId="3" borderId="0" xfId="0" applyFill="1"/>
    <xf numFmtId="10" fontId="10" fillId="0" borderId="11" xfId="0" applyNumberFormat="1" applyFont="1" applyBorder="1" applyAlignment="1">
      <alignment horizontal="center" vertical="center"/>
    </xf>
    <xf numFmtId="3" fontId="9" fillId="3" borderId="11" xfId="0" applyNumberFormat="1" applyFont="1" applyFill="1" applyBorder="1" applyAlignment="1">
      <alignment horizontal="right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10" fontId="10" fillId="3" borderId="9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7" borderId="9" xfId="0" applyFill="1" applyBorder="1" applyAlignment="1"/>
    <xf numFmtId="3" fontId="8" fillId="7" borderId="14" xfId="0" applyNumberFormat="1" applyFont="1" applyFill="1" applyBorder="1" applyAlignment="1">
      <alignment horizontal="center" vertical="center" wrapText="1"/>
    </xf>
    <xf numFmtId="3" fontId="13" fillId="7" borderId="14" xfId="0" applyNumberFormat="1" applyFont="1" applyFill="1" applyBorder="1" applyAlignment="1">
      <alignment horizontal="right" vertical="center" wrapText="1"/>
    </xf>
    <xf numFmtId="10" fontId="10" fillId="7" borderId="9" xfId="0" applyNumberFormat="1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center" vertical="center" wrapText="1"/>
    </xf>
    <xf numFmtId="3" fontId="8" fillId="0" borderId="11" xfId="0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12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top" wrapText="1"/>
    </xf>
    <xf numFmtId="3" fontId="8" fillId="0" borderId="10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1" fillId="3" borderId="9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top" wrapText="1"/>
    </xf>
    <xf numFmtId="0" fontId="11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right" vertical="center" wrapText="1"/>
    </xf>
    <xf numFmtId="10" fontId="10" fillId="0" borderId="9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1" xfId="0" applyNumberFormat="1" applyFont="1" applyFill="1" applyBorder="1" applyAlignment="1">
      <alignment horizontal="right" vertical="center" wrapText="1"/>
    </xf>
    <xf numFmtId="3" fontId="9" fillId="0" borderId="11" xfId="0" applyNumberFormat="1" applyFont="1" applyFill="1" applyBorder="1" applyAlignment="1">
      <alignment horizontal="right" vertical="center" wrapText="1"/>
    </xf>
    <xf numFmtId="0" fontId="0" fillId="7" borderId="9" xfId="0" applyFill="1" applyBorder="1"/>
    <xf numFmtId="3" fontId="9" fillId="7" borderId="14" xfId="0" applyNumberFormat="1" applyFont="1" applyFill="1" applyBorder="1" applyAlignment="1">
      <alignment horizontal="right" vertical="center" wrapText="1"/>
    </xf>
    <xf numFmtId="0" fontId="7" fillId="0" borderId="12" xfId="0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3" xfId="0" applyFont="1" applyFill="1" applyBorder="1" applyAlignment="1">
      <alignment vertical="center" wrapText="1"/>
    </xf>
    <xf numFmtId="3" fontId="9" fillId="3" borderId="10" xfId="0" applyNumberFormat="1" applyFont="1" applyFill="1" applyBorder="1" applyAlignment="1">
      <alignment horizontal="right" vertical="center" wrapText="1"/>
    </xf>
    <xf numFmtId="0" fontId="7" fillId="0" borderId="19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center" wrapText="1"/>
    </xf>
    <xf numFmtId="0" fontId="0" fillId="7" borderId="14" xfId="0" applyFill="1" applyBorder="1"/>
    <xf numFmtId="0" fontId="5" fillId="7" borderId="16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3" fontId="18" fillId="3" borderId="6" xfId="0" applyNumberFormat="1" applyFont="1" applyFill="1" applyBorder="1" applyAlignment="1">
      <alignment horizontal="right" vertical="center" wrapText="1"/>
    </xf>
    <xf numFmtId="3" fontId="18" fillId="3" borderId="11" xfId="0" applyNumberFormat="1" applyFont="1" applyFill="1" applyBorder="1" applyAlignment="1">
      <alignment horizontal="right" vertical="center" wrapText="1"/>
    </xf>
    <xf numFmtId="3" fontId="11" fillId="3" borderId="6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7" fillId="0" borderId="9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7" fillId="0" borderId="2" xfId="0" applyNumberFormat="1" applyFont="1" applyFill="1" applyBorder="1"/>
    <xf numFmtId="3" fontId="7" fillId="0" borderId="9" xfId="0" applyNumberFormat="1" applyFont="1" applyFill="1" applyBorder="1"/>
    <xf numFmtId="3" fontId="5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5" fillId="3" borderId="2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/>
    <xf numFmtId="0" fontId="7" fillId="0" borderId="2" xfId="0" applyFont="1" applyFill="1" applyBorder="1"/>
    <xf numFmtId="0" fontId="0" fillId="0" borderId="9" xfId="0" applyFill="1" applyBorder="1"/>
    <xf numFmtId="3" fontId="5" fillId="0" borderId="9" xfId="0" applyNumberFormat="1" applyFont="1" applyBorder="1" applyAlignment="1">
      <alignment horizontal="right" wrapText="1"/>
    </xf>
    <xf numFmtId="0" fontId="5" fillId="0" borderId="9" xfId="0" applyFont="1" applyBorder="1" applyAlignment="1">
      <alignment horizontal="right" vertical="center" wrapText="1"/>
    </xf>
    <xf numFmtId="3" fontId="5" fillId="0" borderId="9" xfId="0" applyNumberFormat="1" applyFont="1" applyBorder="1" applyAlignment="1">
      <alignment vertical="center" wrapText="1"/>
    </xf>
    <xf numFmtId="3" fontId="11" fillId="0" borderId="9" xfId="0" applyNumberFormat="1" applyFont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1" fillId="0" borderId="9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vertical="center" wrapText="1"/>
    </xf>
    <xf numFmtId="10" fontId="7" fillId="3" borderId="9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vertical="center" wrapText="1"/>
    </xf>
    <xf numFmtId="164" fontId="5" fillId="0" borderId="9" xfId="0" applyNumberFormat="1" applyFont="1" applyBorder="1" applyAlignment="1">
      <alignment vertical="center" wrapText="1"/>
    </xf>
    <xf numFmtId="0" fontId="5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5" fillId="0" borderId="9" xfId="0" applyFont="1" applyBorder="1" applyAlignment="1">
      <alignment horizontal="right"/>
    </xf>
    <xf numFmtId="0" fontId="5" fillId="3" borderId="9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3" borderId="14" xfId="0" applyNumberFormat="1" applyFont="1" applyFill="1" applyBorder="1"/>
    <xf numFmtId="10" fontId="0" fillId="3" borderId="14" xfId="0" applyNumberFormat="1" applyFill="1" applyBorder="1" applyAlignment="1">
      <alignment horizontal="center" vertical="center"/>
    </xf>
    <xf numFmtId="3" fontId="11" fillId="0" borderId="17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10" fontId="7" fillId="3" borderId="14" xfId="0" applyNumberFormat="1" applyFont="1" applyFill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10" fontId="10" fillId="0" borderId="14" xfId="0" applyNumberFormat="1" applyFont="1" applyBorder="1" applyAlignment="1">
      <alignment horizontal="center" vertical="center"/>
    </xf>
    <xf numFmtId="165" fontId="0" fillId="0" borderId="0" xfId="0" applyNumberFormat="1"/>
    <xf numFmtId="166" fontId="0" fillId="0" borderId="0" xfId="0" applyNumberFormat="1"/>
    <xf numFmtId="0" fontId="0" fillId="0" borderId="12" xfId="0" applyBorder="1" applyAlignment="1">
      <alignment horizontal="center" vertical="center" textRotation="255"/>
    </xf>
    <xf numFmtId="0" fontId="7" fillId="0" borderId="19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2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/>
    </xf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7" xfId="0" applyFont="1" applyBorder="1" applyAlignment="1"/>
    <xf numFmtId="0" fontId="0" fillId="6" borderId="1" xfId="0" applyFill="1" applyBorder="1" applyAlignment="1">
      <alignment vertical="center" wrapText="1"/>
    </xf>
    <xf numFmtId="0" fontId="0" fillId="6" borderId="2" xfId="0" applyFill="1" applyBorder="1" applyAlignment="1">
      <alignment vertical="center" wrapText="1"/>
    </xf>
    <xf numFmtId="0" fontId="0" fillId="6" borderId="3" xfId="0" applyFill="1" applyBorder="1" applyAlignment="1">
      <alignment vertical="center" wrapText="1"/>
    </xf>
    <xf numFmtId="0" fontId="0" fillId="5" borderId="3" xfId="0" applyFill="1" applyBorder="1" applyAlignment="1">
      <alignment vertical="center" wrapText="1"/>
    </xf>
    <xf numFmtId="3" fontId="8" fillId="7" borderId="10" xfId="0" applyNumberFormat="1" applyFont="1" applyFill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3" fontId="8" fillId="0" borderId="9" xfId="0" applyNumberFormat="1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3" fontId="8" fillId="3" borderId="9" xfId="0" applyNumberFormat="1" applyFont="1" applyFill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3" fontId="8" fillId="7" borderId="14" xfId="0" applyNumberFormat="1" applyFont="1" applyFill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3" fontId="8" fillId="0" borderId="11" xfId="0" applyNumberFormat="1" applyFont="1" applyFill="1" applyBorder="1" applyAlignment="1">
      <alignment horizontal="left" vertical="center" wrapText="1"/>
    </xf>
    <xf numFmtId="0" fontId="11" fillId="3" borderId="9" xfId="0" applyFont="1" applyFill="1" applyBorder="1" applyAlignment="1">
      <alignment horizontal="left" vertical="center" wrapText="1"/>
    </xf>
    <xf numFmtId="3" fontId="8" fillId="0" borderId="10" xfId="0" applyNumberFormat="1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5" fillId="7" borderId="16" xfId="0" applyFont="1" applyFill="1" applyBorder="1" applyAlignment="1">
      <alignment horizontal="left" vertical="center" wrapText="1"/>
    </xf>
    <xf numFmtId="0" fontId="5" fillId="7" borderId="17" xfId="0" applyFont="1" applyFill="1" applyBorder="1" applyAlignment="1">
      <alignment horizontal="left" vertical="center" wrapText="1"/>
    </xf>
    <xf numFmtId="0" fontId="26" fillId="7" borderId="4" xfId="0" applyFont="1" applyFill="1" applyBorder="1" applyAlignment="1">
      <alignment horizontal="left" vertical="center" wrapText="1"/>
    </xf>
    <xf numFmtId="3" fontId="27" fillId="7" borderId="14" xfId="0" applyNumberFormat="1" applyFont="1" applyFill="1" applyBorder="1" applyAlignment="1">
      <alignment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7" fillId="0" borderId="19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0" fillId="0" borderId="11" xfId="0" applyBorder="1" applyAlignment="1">
      <alignment horizontal="center" vertical="center" textRotation="255"/>
    </xf>
    <xf numFmtId="0" fontId="7" fillId="0" borderId="1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2" xfId="0" applyFont="1" applyFill="1" applyBorder="1" applyAlignment="1">
      <alignment horizontal="left" vertical="top" wrapText="1"/>
    </xf>
    <xf numFmtId="0" fontId="12" fillId="7" borderId="14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 wrapText="1"/>
    </xf>
    <xf numFmtId="0" fontId="7" fillId="0" borderId="9" xfId="0" applyFont="1" applyFill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9" xfId="0" applyFont="1" applyBorder="1" applyAlignment="1">
      <alignment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3" fontId="1" fillId="0" borderId="5" xfId="0" applyNumberFormat="1" applyFont="1" applyBorder="1" applyAlignment="1">
      <alignment horizontal="center"/>
    </xf>
    <xf numFmtId="3" fontId="1" fillId="0" borderId="6" xfId="0" applyNumberFormat="1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3" fillId="6" borderId="4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wrapText="1"/>
    </xf>
    <xf numFmtId="0" fontId="0" fillId="6" borderId="8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0" fillId="6" borderId="7" xfId="0" applyFill="1" applyBorder="1" applyAlignment="1">
      <alignment horizont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15" fillId="7" borderId="17" xfId="0" applyFont="1" applyFill="1" applyBorder="1" applyAlignment="1">
      <alignment horizontal="left" vertical="center" wrapText="1"/>
    </xf>
    <xf numFmtId="0" fontId="12" fillId="7" borderId="14" xfId="0" applyFont="1" applyFill="1" applyBorder="1" applyAlignment="1">
      <alignment horizontal="left" vertical="center" wrapText="1"/>
    </xf>
    <xf numFmtId="0" fontId="12" fillId="7" borderId="4" xfId="0" applyFont="1" applyFill="1" applyBorder="1" applyAlignment="1">
      <alignment horizontal="left" vertical="center" wrapText="1"/>
    </xf>
    <xf numFmtId="0" fontId="12" fillId="7" borderId="13" xfId="0" applyFont="1" applyFill="1" applyBorder="1" applyAlignment="1">
      <alignment horizontal="left" vertical="center" wrapText="1"/>
    </xf>
    <xf numFmtId="0" fontId="12" fillId="7" borderId="8" xfId="0" applyFont="1" applyFill="1" applyBorder="1" applyAlignment="1">
      <alignment horizontal="left" vertical="center" wrapText="1"/>
    </xf>
    <xf numFmtId="0" fontId="29" fillId="3" borderId="0" xfId="0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 wrapText="1"/>
    </xf>
    <xf numFmtId="0" fontId="27" fillId="3" borderId="0" xfId="0" applyFont="1" applyFill="1" applyBorder="1"/>
    <xf numFmtId="0" fontId="28" fillId="0" borderId="0" xfId="0" applyFont="1"/>
    <xf numFmtId="0" fontId="28" fillId="0" borderId="0" xfId="0" applyFont="1" applyFill="1"/>
    <xf numFmtId="0" fontId="27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3" fontId="0" fillId="3" borderId="0" xfId="0" applyNumberFormat="1" applyFill="1"/>
    <xf numFmtId="10" fontId="0" fillId="3" borderId="0" xfId="0" applyNumberFormat="1" applyFill="1"/>
    <xf numFmtId="10" fontId="0" fillId="0" borderId="0" xfId="0" applyNumberFormat="1"/>
    <xf numFmtId="3" fontId="0" fillId="0" borderId="0" xfId="0" applyNumberFormat="1" applyAlignment="1">
      <alignment vertical="center"/>
    </xf>
    <xf numFmtId="10" fontId="0" fillId="0" borderId="0" xfId="0" applyNumberFormat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8" fillId="3" borderId="9" xfId="0" applyFont="1" applyFill="1" applyBorder="1" applyAlignment="1">
      <alignment horizontal="center" vertical="center"/>
    </xf>
    <xf numFmtId="0" fontId="2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28" fillId="3" borderId="9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center" wrapText="1"/>
    </xf>
    <xf numFmtId="0" fontId="0" fillId="3" borderId="9" xfId="0" applyFill="1" applyBorder="1" applyAlignment="1">
      <alignment vertical="center"/>
    </xf>
    <xf numFmtId="165" fontId="7" fillId="3" borderId="9" xfId="0" applyNumberFormat="1" applyFont="1" applyFill="1" applyBorder="1" applyAlignment="1">
      <alignment horizontal="center" vertical="center"/>
    </xf>
    <xf numFmtId="10" fontId="0" fillId="3" borderId="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/>
    <xf numFmtId="165" fontId="0" fillId="3" borderId="9" xfId="0" applyNumberFormat="1" applyFill="1" applyBorder="1" applyAlignment="1">
      <alignment horizontal="center"/>
    </xf>
    <xf numFmtId="10" fontId="0" fillId="0" borderId="9" xfId="0" applyNumberFormat="1" applyBorder="1" applyAlignment="1">
      <alignment horizontal="center"/>
    </xf>
    <xf numFmtId="0" fontId="28" fillId="3" borderId="14" xfId="0" applyFont="1" applyFill="1" applyBorder="1" applyAlignment="1">
      <alignment horizontal="center" vertical="center"/>
    </xf>
    <xf numFmtId="165" fontId="7" fillId="3" borderId="14" xfId="0" applyNumberFormat="1" applyFont="1" applyFill="1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EJECUCIÓN PLAN DE ACCIÓN POR SUBSISTEMAS A FEBRERO DE 2019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CONSOLIDADO'!$DX$3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543990086741014E-2"/>
                  <c:y val="-2.5000049212695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4783147459727387E-2"/>
                  <c:y val="-2.916672408147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022304832713755E-2"/>
                  <c:y val="-5.0000098425390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543990086741014E-2"/>
                  <c:y val="-6.2500123031738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0978934324659323E-2"/>
                  <c:y val="-2.5000049212695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CONSOLIDADO'!$DW$4:$DW$137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CONSOLIDADO'!$DX$4:$DX$137</c:f>
              <c:numCache>
                <c:formatCode>#,##0</c:formatCode>
                <c:ptCount val="5"/>
                <c:pt idx="0">
                  <c:v>3775071443</c:v>
                </c:pt>
                <c:pt idx="1">
                  <c:v>7834200466</c:v>
                </c:pt>
                <c:pt idx="2">
                  <c:v>4006824095</c:v>
                </c:pt>
                <c:pt idx="3">
                  <c:v>2727269805</c:v>
                </c:pt>
                <c:pt idx="4">
                  <c:v>20056081568</c:v>
                </c:pt>
              </c:numCache>
            </c:numRef>
          </c:val>
        </c:ser>
        <c:ser>
          <c:idx val="1"/>
          <c:order val="1"/>
          <c:tx>
            <c:strRef>
              <c:f>'P. ACCIÓN A CONSOLIDADO'!$DY$3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261462205700124E-2"/>
                  <c:y val="-4.16667486878254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543990086741014E-2"/>
                  <c:y val="-2.5000049212695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022304832713755E-2"/>
                  <c:y val="-2.9166724081477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6022304832713755E-2"/>
                  <c:y val="-3.3333398950260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6022304832713845E-2"/>
                  <c:y val="-4.16667486878255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CONSOLIDADO'!$DW$4:$DW$137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CONSOLIDADO'!$DY$4:$DY$137</c:f>
              <c:numCache>
                <c:formatCode>#,##0</c:formatCode>
                <c:ptCount val="5"/>
                <c:pt idx="0">
                  <c:v>299517834</c:v>
                </c:pt>
                <c:pt idx="1">
                  <c:v>458193494</c:v>
                </c:pt>
                <c:pt idx="2">
                  <c:v>673181377</c:v>
                </c:pt>
                <c:pt idx="3">
                  <c:v>673879852</c:v>
                </c:pt>
                <c:pt idx="4">
                  <c:v>564284652</c:v>
                </c:pt>
              </c:numCache>
            </c:numRef>
          </c:val>
        </c:ser>
        <c:ser>
          <c:idx val="2"/>
          <c:order val="2"/>
          <c:tx>
            <c:strRef>
              <c:f>'P. ACCIÓN A CONSOLIDADO'!$DZ$3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065675340768277E-2"/>
                  <c:y val="2.5000049212695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2304832713754646E-2"/>
                  <c:y val="1.6666699475130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488050835750795E-2"/>
                  <c:y val="1.6666699475130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304832713754736E-2"/>
                  <c:y val="1.2500024606347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7348203221809171E-2"/>
                  <c:y val="4.16667486878254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CONSOLIDADO'!$DW$4:$DW$137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CONSOLIDADO'!$DZ$4:$DZ$137</c:f>
              <c:numCache>
                <c:formatCode>0.00%</c:formatCode>
                <c:ptCount val="5"/>
                <c:pt idx="0">
                  <c:v>7.9340971031260032E-2</c:v>
                </c:pt>
                <c:pt idx="1">
                  <c:v>5.8486312162745212E-2</c:v>
                </c:pt>
                <c:pt idx="2">
                  <c:v>0.16800871738792916</c:v>
                </c:pt>
                <c:pt idx="3">
                  <c:v>0.24708954382311288</c:v>
                </c:pt>
                <c:pt idx="4">
                  <c:v>2.8135338903902886E-2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39159680"/>
        <c:axId val="40927616"/>
        <c:axId val="0"/>
      </c:bar3DChart>
      <c:catAx>
        <c:axId val="39159680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40927616"/>
        <c:crosses val="autoZero"/>
        <c:auto val="1"/>
        <c:lblAlgn val="ctr"/>
        <c:lblOffset val="100"/>
        <c:noMultiLvlLbl val="0"/>
      </c:catAx>
      <c:valAx>
        <c:axId val="409276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39159680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EJECUCIÓN PLAN DE ACCIÓN POR RUBROS PRESUPUESTALES A FEBRERO DE 2019</a:t>
            </a:r>
          </a:p>
        </c:rich>
      </c:tx>
      <c:layout>
        <c:manualLayout>
          <c:xMode val="edge"/>
          <c:yMode val="edge"/>
          <c:x val="0.11784549786807123"/>
          <c:y val="3.6522795761640907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587489063867"/>
          <c:y val="0.28730533683289594"/>
          <c:w val="0.87874584426946634"/>
          <c:h val="0.4204337999416739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A CONSOLIDADO'!$DX$141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7622272385252072E-2"/>
                  <c:y val="-7.15307582260371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351893654376725E-2"/>
                  <c:y val="-1.4306151645207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1351893654376725E-2"/>
                  <c:y val="-2.503576537911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5081514923501379E-2"/>
                  <c:y val="-5.0071530758226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8843742162026585E-2"/>
                  <c:y val="-1.0729895351063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6335590669676449E-2"/>
                  <c:y val="-5.7224606580829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1351893654376725E-2"/>
                  <c:y val="-3.21888412017166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CONSOLIDADO'!$DW$142:$DW$148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CONSOLIDADO'!$DX$142:$DX$148</c:f>
              <c:numCache>
                <c:formatCode>#,##0</c:formatCode>
                <c:ptCount val="7"/>
                <c:pt idx="0">
                  <c:v>15060295679</c:v>
                </c:pt>
                <c:pt idx="1">
                  <c:v>5191131751</c:v>
                </c:pt>
                <c:pt idx="2">
                  <c:v>2727269805</c:v>
                </c:pt>
                <c:pt idx="3">
                  <c:v>748000000</c:v>
                </c:pt>
                <c:pt idx="4">
                  <c:v>7834200466</c:v>
                </c:pt>
                <c:pt idx="5">
                  <c:v>2831725581</c:v>
                </c:pt>
                <c:pt idx="6">
                  <c:v>4006824095</c:v>
                </c:pt>
              </c:numCache>
            </c:numRef>
          </c:val>
        </c:ser>
        <c:ser>
          <c:idx val="1"/>
          <c:order val="1"/>
          <c:tx>
            <c:strRef>
              <c:f>'P. ACCIÓN A CONSOLIDADO'!$DY$141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065211938801127E-2"/>
                  <c:y val="-3.5765379113018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827439177326312E-2"/>
                  <c:y val="-1.4306151645207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335590669676449E-2"/>
                  <c:y val="-1.07296137339055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8843742162026585E-2"/>
                  <c:y val="-1.07296137339055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8843742162026679E-2"/>
                  <c:y val="-1.07296137339055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0097817908201655E-2"/>
                  <c:y val="-1.788268955650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3860045146726865E-2"/>
                  <c:y val="-2.14592274678111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CONSOLIDADO'!$DW$142:$DW$148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CONSOLIDADO'!$DY$142:$DY$148</c:f>
              <c:numCache>
                <c:formatCode>#,##0</c:formatCode>
                <c:ptCount val="7"/>
                <c:pt idx="0">
                  <c:v>17133404</c:v>
                </c:pt>
                <c:pt idx="1">
                  <c:v>319009267</c:v>
                </c:pt>
                <c:pt idx="2">
                  <c:v>673879852</c:v>
                </c:pt>
                <c:pt idx="3">
                  <c:v>70196982</c:v>
                </c:pt>
                <c:pt idx="4">
                  <c:v>458193494</c:v>
                </c:pt>
                <c:pt idx="5">
                  <c:v>457462833</c:v>
                </c:pt>
                <c:pt idx="6">
                  <c:v>673181377</c:v>
                </c:pt>
              </c:numCache>
            </c:numRef>
          </c:val>
        </c:ser>
        <c:ser>
          <c:idx val="2"/>
          <c:order val="2"/>
          <c:tx>
            <c:strRef>
              <c:f>'P. ACCIÓN A CONSOLIDADO'!$DZ$141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811136192626036E-2"/>
                  <c:y val="1.788268955650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811136192626081E-2"/>
                  <c:y val="2.14592274678111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6302984700275896E-2"/>
                  <c:y val="2.503576537911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8811136192626036E-2"/>
                  <c:y val="2.14592274678111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827439177326312E-2"/>
                  <c:y val="1.788268955650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2573264685029588E-2"/>
                  <c:y val="1.07296137339055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3827439177326312E-2"/>
                  <c:y val="7.15307582260371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CONSOLIDADO'!$DW$142:$DW$148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CONSOLIDADO'!$DZ$142:$DZ$148</c:f>
              <c:numCache>
                <c:formatCode>0.00%</c:formatCode>
                <c:ptCount val="7"/>
                <c:pt idx="0">
                  <c:v>1.1376538924060258E-3</c:v>
                </c:pt>
                <c:pt idx="1">
                  <c:v>6.1452739460628653E-2</c:v>
                </c:pt>
                <c:pt idx="2">
                  <c:v>0.24708954382311288</c:v>
                </c:pt>
                <c:pt idx="3">
                  <c:v>9.3846232620320852E-2</c:v>
                </c:pt>
                <c:pt idx="4">
                  <c:v>5.8486312162745212E-2</c:v>
                </c:pt>
                <c:pt idx="5">
                  <c:v>0.16154914023782307</c:v>
                </c:pt>
                <c:pt idx="6">
                  <c:v>0.16800871738792916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4342144"/>
        <c:axId val="114536448"/>
        <c:axId val="0"/>
      </c:bar3DChart>
      <c:catAx>
        <c:axId val="114342144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114536448"/>
        <c:crosses val="autoZero"/>
        <c:auto val="1"/>
        <c:lblAlgn val="ctr"/>
        <c:lblOffset val="100"/>
        <c:noMultiLvlLbl val="0"/>
      </c:catAx>
      <c:valAx>
        <c:axId val="114536448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114342144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655320</xdr:colOff>
      <xdr:row>149</xdr:row>
      <xdr:rowOff>38106</xdr:rowOff>
    </xdr:from>
    <xdr:to>
      <xdr:col>102</xdr:col>
      <xdr:colOff>952500</xdr:colOff>
      <xdr:row>165</xdr:row>
      <xdr:rowOff>160020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701040</xdr:colOff>
      <xdr:row>168</xdr:row>
      <xdr:rowOff>83820</xdr:rowOff>
    </xdr:from>
    <xdr:to>
      <xdr:col>102</xdr:col>
      <xdr:colOff>914400</xdr:colOff>
      <xdr:row>187</xdr:row>
      <xdr:rowOff>160020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ES%20P.%20ACCI&#211;N%20PRESUPUESTO/FEBRERO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ES%20P.%20ACCI&#211;N%20PRESUPUESTO/ENERO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ENERO%20D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16">
          <cell r="G16">
            <v>13566000</v>
          </cell>
        </row>
        <row r="26">
          <cell r="P26">
            <v>6500000</v>
          </cell>
          <cell r="V26">
            <v>3567404</v>
          </cell>
        </row>
        <row r="29">
          <cell r="H29">
            <v>3567404</v>
          </cell>
        </row>
        <row r="41">
          <cell r="AE41">
            <v>45956284</v>
          </cell>
        </row>
        <row r="56">
          <cell r="Y56">
            <v>3500000</v>
          </cell>
        </row>
        <row r="63">
          <cell r="P63">
            <v>32797590</v>
          </cell>
        </row>
        <row r="126">
          <cell r="H126">
            <v>4293333</v>
          </cell>
        </row>
        <row r="128">
          <cell r="K128">
            <v>41000000</v>
          </cell>
        </row>
        <row r="133">
          <cell r="H133">
            <v>9600000</v>
          </cell>
        </row>
        <row r="135">
          <cell r="AF135">
            <v>12600000</v>
          </cell>
        </row>
        <row r="159">
          <cell r="Y159">
            <v>27000000</v>
          </cell>
        </row>
        <row r="168">
          <cell r="K168">
            <v>90000000</v>
          </cell>
          <cell r="AF168">
            <v>2000000</v>
          </cell>
        </row>
        <row r="169">
          <cell r="H169">
            <v>13001545</v>
          </cell>
        </row>
        <row r="181">
          <cell r="H181">
            <v>23126512</v>
          </cell>
        </row>
        <row r="198">
          <cell r="H198">
            <v>20175592</v>
          </cell>
        </row>
        <row r="200">
          <cell r="K200">
            <v>21000000</v>
          </cell>
        </row>
        <row r="219">
          <cell r="H219">
            <v>34310000</v>
          </cell>
        </row>
        <row r="230">
          <cell r="H230">
            <v>23063334</v>
          </cell>
        </row>
        <row r="250">
          <cell r="K250">
            <v>120785000</v>
          </cell>
          <cell r="AB250">
            <v>1230000</v>
          </cell>
        </row>
        <row r="267">
          <cell r="H267">
            <v>3025000</v>
          </cell>
        </row>
        <row r="274">
          <cell r="H274">
            <v>139746671</v>
          </cell>
        </row>
        <row r="300">
          <cell r="H300">
            <v>16060000</v>
          </cell>
        </row>
        <row r="341">
          <cell r="H341">
            <v>19928976</v>
          </cell>
        </row>
        <row r="346">
          <cell r="H346">
            <v>230479200</v>
          </cell>
        </row>
        <row r="371">
          <cell r="H371">
            <v>40710000</v>
          </cell>
        </row>
        <row r="381">
          <cell r="H381">
            <v>14153334</v>
          </cell>
        </row>
        <row r="390">
          <cell r="H390">
            <v>37683334</v>
          </cell>
        </row>
        <row r="407">
          <cell r="P407">
            <v>8568000</v>
          </cell>
        </row>
        <row r="414">
          <cell r="P414">
            <v>16282532</v>
          </cell>
        </row>
        <row r="423">
          <cell r="H423">
            <v>29835288</v>
          </cell>
        </row>
        <row r="431">
          <cell r="G431">
            <v>3353870</v>
          </cell>
        </row>
        <row r="474">
          <cell r="H474">
            <v>3126667</v>
          </cell>
        </row>
        <row r="479">
          <cell r="H479">
            <v>1233738</v>
          </cell>
        </row>
        <row r="481">
          <cell r="AA481">
            <v>13593738</v>
          </cell>
        </row>
        <row r="487">
          <cell r="H487">
            <v>3033333</v>
          </cell>
        </row>
        <row r="505">
          <cell r="H505">
            <v>2483333</v>
          </cell>
        </row>
        <row r="507">
          <cell r="H507">
            <v>20567620</v>
          </cell>
        </row>
        <row r="513">
          <cell r="H513">
            <v>40829798</v>
          </cell>
        </row>
        <row r="530">
          <cell r="H530">
            <v>20290750</v>
          </cell>
        </row>
        <row r="532">
          <cell r="AF532">
            <v>25290750</v>
          </cell>
        </row>
        <row r="600">
          <cell r="H600">
            <v>11872443</v>
          </cell>
        </row>
        <row r="602">
          <cell r="P602">
            <v>11872445</v>
          </cell>
        </row>
        <row r="608">
          <cell r="H608">
            <v>1770516</v>
          </cell>
        </row>
        <row r="616">
          <cell r="H616">
            <v>30655138</v>
          </cell>
        </row>
        <row r="618">
          <cell r="P618">
            <v>30655138</v>
          </cell>
        </row>
        <row r="650">
          <cell r="H650">
            <v>12517141</v>
          </cell>
        </row>
        <row r="652">
          <cell r="P652">
            <v>14968652</v>
          </cell>
        </row>
        <row r="683">
          <cell r="H683">
            <v>12612124</v>
          </cell>
        </row>
        <row r="685">
          <cell r="P685">
            <v>12612125</v>
          </cell>
        </row>
        <row r="696">
          <cell r="H696">
            <v>43305000</v>
          </cell>
        </row>
        <row r="711">
          <cell r="H711">
            <v>16300000</v>
          </cell>
        </row>
        <row r="718">
          <cell r="H718">
            <v>12583330</v>
          </cell>
        </row>
        <row r="720">
          <cell r="H720">
            <v>2200000</v>
          </cell>
        </row>
        <row r="722">
          <cell r="H722">
            <v>1600000</v>
          </cell>
        </row>
        <row r="727">
          <cell r="H727">
            <v>2655786</v>
          </cell>
        </row>
        <row r="730">
          <cell r="H730">
            <v>33776249</v>
          </cell>
        </row>
        <row r="740">
          <cell r="H740">
            <v>5314232</v>
          </cell>
        </row>
        <row r="743">
          <cell r="H743">
            <v>3806000</v>
          </cell>
        </row>
        <row r="746">
          <cell r="H746">
            <v>3134632</v>
          </cell>
        </row>
        <row r="762">
          <cell r="H762">
            <v>11872443</v>
          </cell>
        </row>
        <row r="764">
          <cell r="AA764">
            <v>11872445</v>
          </cell>
        </row>
        <row r="784">
          <cell r="H784">
            <v>6253333</v>
          </cell>
        </row>
        <row r="807">
          <cell r="AA807">
            <v>26860683</v>
          </cell>
        </row>
        <row r="808">
          <cell r="H808">
            <v>14321419</v>
          </cell>
        </row>
        <row r="810">
          <cell r="H810">
            <v>8556667</v>
          </cell>
        </row>
        <row r="812">
          <cell r="H812">
            <v>8000000</v>
          </cell>
        </row>
        <row r="815">
          <cell r="H815">
            <v>1750350</v>
          </cell>
        </row>
        <row r="817">
          <cell r="H817">
            <v>7533333</v>
          </cell>
        </row>
        <row r="831">
          <cell r="H831">
            <v>51556167</v>
          </cell>
        </row>
        <row r="833">
          <cell r="AA833">
            <v>51879500</v>
          </cell>
        </row>
        <row r="874">
          <cell r="Y874">
            <v>28342476</v>
          </cell>
          <cell r="AF874">
            <v>5981304</v>
          </cell>
        </row>
        <row r="875">
          <cell r="H875">
            <v>12000000</v>
          </cell>
        </row>
        <row r="878">
          <cell r="H878">
            <v>5000000</v>
          </cell>
        </row>
        <row r="880">
          <cell r="H880">
            <v>599869</v>
          </cell>
        </row>
        <row r="881">
          <cell r="H881">
            <v>599869</v>
          </cell>
        </row>
        <row r="882">
          <cell r="H882">
            <v>599869</v>
          </cell>
        </row>
        <row r="883">
          <cell r="Y883">
            <v>599869</v>
          </cell>
        </row>
        <row r="884">
          <cell r="H884">
            <v>1783000</v>
          </cell>
        </row>
        <row r="885">
          <cell r="H885">
            <v>449246</v>
          </cell>
        </row>
        <row r="886">
          <cell r="H886">
            <v>532058</v>
          </cell>
        </row>
        <row r="891">
          <cell r="Y891">
            <v>14000000</v>
          </cell>
        </row>
        <row r="906">
          <cell r="Y906">
            <v>3000000</v>
          </cell>
        </row>
        <row r="920">
          <cell r="Y920">
            <v>1200000</v>
          </cell>
        </row>
        <row r="928">
          <cell r="H928">
            <v>2999997</v>
          </cell>
        </row>
        <row r="955">
          <cell r="K955">
            <v>57560010</v>
          </cell>
        </row>
        <row r="963">
          <cell r="H963">
            <v>13233333</v>
          </cell>
        </row>
        <row r="965">
          <cell r="K965">
            <v>80000000</v>
          </cell>
        </row>
        <row r="981">
          <cell r="K981">
            <v>64515000</v>
          </cell>
        </row>
        <row r="990">
          <cell r="K990">
            <v>6750000</v>
          </cell>
        </row>
        <row r="997">
          <cell r="K997">
            <v>20000000</v>
          </cell>
        </row>
        <row r="1029">
          <cell r="K1029">
            <v>190000000</v>
          </cell>
        </row>
        <row r="1030">
          <cell r="H1030">
            <v>20530000</v>
          </cell>
        </row>
        <row r="1034">
          <cell r="H1034">
            <v>61526665</v>
          </cell>
        </row>
        <row r="1042">
          <cell r="H1042">
            <v>5360001</v>
          </cell>
        </row>
        <row r="1047">
          <cell r="H1047">
            <v>10000000</v>
          </cell>
        </row>
        <row r="1052">
          <cell r="H1052">
            <v>10000000</v>
          </cell>
        </row>
        <row r="1070">
          <cell r="H1070">
            <v>39073333</v>
          </cell>
        </row>
        <row r="1072">
          <cell r="K1072">
            <v>100000000</v>
          </cell>
        </row>
        <row r="1141">
          <cell r="K1141">
            <v>23393333</v>
          </cell>
        </row>
        <row r="1146">
          <cell r="H1146">
            <v>10000000</v>
          </cell>
        </row>
        <row r="1265">
          <cell r="K1265">
            <v>14000000</v>
          </cell>
        </row>
        <row r="1266">
          <cell r="H1266">
            <v>13524233</v>
          </cell>
        </row>
        <row r="1272">
          <cell r="H1272">
            <v>5000000</v>
          </cell>
        </row>
        <row r="1276">
          <cell r="H1276">
            <v>1500000</v>
          </cell>
        </row>
        <row r="1280">
          <cell r="H1280">
            <v>1500000</v>
          </cell>
        </row>
        <row r="1284">
          <cell r="H1284">
            <v>3000000</v>
          </cell>
        </row>
        <row r="1287">
          <cell r="H1287">
            <v>1500000</v>
          </cell>
        </row>
        <row r="1288">
          <cell r="H1288">
            <v>1500000</v>
          </cell>
        </row>
        <row r="1290">
          <cell r="H1290">
            <v>875000</v>
          </cell>
        </row>
        <row r="1292">
          <cell r="K1292">
            <v>875000</v>
          </cell>
        </row>
        <row r="1297">
          <cell r="H1297">
            <v>2176343</v>
          </cell>
        </row>
        <row r="1299">
          <cell r="AF1299">
            <v>2776343</v>
          </cell>
        </row>
        <row r="1319">
          <cell r="H1319">
            <v>50939449</v>
          </cell>
        </row>
        <row r="1321">
          <cell r="Y1321">
            <v>51605616</v>
          </cell>
        </row>
        <row r="1355">
          <cell r="H1355">
            <v>5160000</v>
          </cell>
        </row>
        <row r="1357">
          <cell r="X1357">
            <v>13209647</v>
          </cell>
        </row>
        <row r="1388">
          <cell r="H1388">
            <v>58018334</v>
          </cell>
        </row>
        <row r="1395">
          <cell r="H1395">
            <v>54123334</v>
          </cell>
        </row>
        <row r="1404">
          <cell r="H1404">
            <v>68613333</v>
          </cell>
        </row>
        <row r="1416">
          <cell r="H1416">
            <v>21600000</v>
          </cell>
        </row>
        <row r="1419">
          <cell r="H1419">
            <v>98693330</v>
          </cell>
        </row>
        <row r="1434">
          <cell r="H1434">
            <v>4980000</v>
          </cell>
        </row>
        <row r="1439">
          <cell r="H1439">
            <v>1150000</v>
          </cell>
        </row>
        <row r="1441">
          <cell r="Y1441">
            <v>1150000</v>
          </cell>
        </row>
        <row r="1468">
          <cell r="H1468">
            <v>38218427</v>
          </cell>
        </row>
        <row r="1470">
          <cell r="K1470">
            <v>38218427</v>
          </cell>
        </row>
        <row r="1513">
          <cell r="K1513">
            <v>187290874</v>
          </cell>
        </row>
        <row r="1514">
          <cell r="H1514">
            <v>148798382</v>
          </cell>
        </row>
        <row r="1531">
          <cell r="H1531">
            <v>5040218</v>
          </cell>
        </row>
        <row r="1535">
          <cell r="H1535">
            <v>10572692</v>
          </cell>
        </row>
        <row r="1539">
          <cell r="H1539">
            <v>401246</v>
          </cell>
        </row>
        <row r="1541">
          <cell r="H1541">
            <v>401246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18">
          <cell r="P18">
            <v>13566000</v>
          </cell>
        </row>
        <row r="26">
          <cell r="AF26">
            <v>3500000</v>
          </cell>
        </row>
        <row r="41">
          <cell r="AF41">
            <v>40000000</v>
          </cell>
        </row>
        <row r="50">
          <cell r="AF50">
            <v>18000000</v>
          </cell>
        </row>
        <row r="56">
          <cell r="AF56">
            <v>5000000</v>
          </cell>
        </row>
        <row r="63">
          <cell r="AF63">
            <v>2500000</v>
          </cell>
        </row>
        <row r="70">
          <cell r="K70">
            <v>258340125</v>
          </cell>
          <cell r="Y70">
            <v>64243208</v>
          </cell>
        </row>
        <row r="71">
          <cell r="H71">
            <v>256425934</v>
          </cell>
        </row>
        <row r="95">
          <cell r="H95">
            <v>62583333</v>
          </cell>
        </row>
        <row r="110">
          <cell r="AF110">
            <v>7000000</v>
          </cell>
        </row>
        <row r="154">
          <cell r="AF154">
            <v>9000000</v>
          </cell>
        </row>
        <row r="193">
          <cell r="AB193">
            <v>6040000</v>
          </cell>
        </row>
        <row r="198">
          <cell r="AB198">
            <v>50000000</v>
          </cell>
        </row>
        <row r="207">
          <cell r="AB207">
            <v>30000000</v>
          </cell>
        </row>
        <row r="219">
          <cell r="H219">
            <v>114720003</v>
          </cell>
        </row>
        <row r="221">
          <cell r="AF221">
            <v>800000</v>
          </cell>
        </row>
        <row r="244">
          <cell r="N244">
            <v>150000000</v>
          </cell>
          <cell r="AF244">
            <v>1000000</v>
          </cell>
        </row>
        <row r="266">
          <cell r="AF266">
            <v>49000000</v>
          </cell>
        </row>
        <row r="303">
          <cell r="J303">
            <v>328965376</v>
          </cell>
          <cell r="AB303">
            <v>1235446525</v>
          </cell>
        </row>
        <row r="328">
          <cell r="AB328">
            <v>45000000</v>
          </cell>
        </row>
        <row r="337">
          <cell r="AB337">
            <v>19600000</v>
          </cell>
        </row>
        <row r="344">
          <cell r="AB344">
            <v>40000000</v>
          </cell>
        </row>
        <row r="363">
          <cell r="H363">
            <v>7680000</v>
          </cell>
        </row>
        <row r="372">
          <cell r="P372">
            <v>250000000</v>
          </cell>
        </row>
        <row r="376">
          <cell r="H376">
            <v>25166664</v>
          </cell>
        </row>
        <row r="378">
          <cell r="P378">
            <v>25200000</v>
          </cell>
        </row>
        <row r="413">
          <cell r="G413">
            <v>5000000</v>
          </cell>
        </row>
        <row r="428">
          <cell r="AF428">
            <v>7000000</v>
          </cell>
        </row>
        <row r="443">
          <cell r="Y443">
            <v>90000000</v>
          </cell>
          <cell r="AC443">
            <v>91899873</v>
          </cell>
        </row>
        <row r="539">
          <cell r="AA539">
            <v>1770516</v>
          </cell>
        </row>
        <row r="618">
          <cell r="X618">
            <v>881220521</v>
          </cell>
          <cell r="AA618">
            <v>45916666</v>
          </cell>
        </row>
        <row r="680">
          <cell r="AA680">
            <v>6253333</v>
          </cell>
        </row>
        <row r="701">
          <cell r="AF701">
            <v>29539265</v>
          </cell>
        </row>
        <row r="783">
          <cell r="Y783">
            <v>20133344</v>
          </cell>
        </row>
        <row r="784">
          <cell r="H784">
            <v>10000000</v>
          </cell>
        </row>
        <row r="797">
          <cell r="AF797">
            <v>5000000</v>
          </cell>
        </row>
        <row r="823">
          <cell r="H823">
            <v>19500000</v>
          </cell>
        </row>
        <row r="838">
          <cell r="H838">
            <v>29800000</v>
          </cell>
        </row>
        <row r="888">
          <cell r="AF888">
            <v>51000000</v>
          </cell>
        </row>
        <row r="911">
          <cell r="AF911">
            <v>1500000</v>
          </cell>
        </row>
        <row r="943">
          <cell r="K943">
            <v>75000000</v>
          </cell>
          <cell r="AF943">
            <v>1500000</v>
          </cell>
        </row>
        <row r="944">
          <cell r="H944">
            <v>9937392</v>
          </cell>
        </row>
        <row r="970">
          <cell r="AF970">
            <v>21000000</v>
          </cell>
        </row>
        <row r="971">
          <cell r="H971">
            <v>21500000</v>
          </cell>
        </row>
        <row r="1023">
          <cell r="K1023">
            <v>120000000</v>
          </cell>
        </row>
        <row r="1024">
          <cell r="H1024">
            <v>71756665</v>
          </cell>
        </row>
        <row r="1036">
          <cell r="K1036">
            <v>118270473</v>
          </cell>
        </row>
        <row r="1037">
          <cell r="H1037">
            <v>59583334</v>
          </cell>
        </row>
        <row r="1048">
          <cell r="K1048">
            <v>150000000</v>
          </cell>
        </row>
        <row r="1049">
          <cell r="H1049">
            <v>40498333</v>
          </cell>
        </row>
        <row r="1082">
          <cell r="AF1082">
            <v>38000000</v>
          </cell>
        </row>
        <row r="1160">
          <cell r="H1160">
            <v>10051963</v>
          </cell>
        </row>
        <row r="1162">
          <cell r="Y1162">
            <v>10066667</v>
          </cell>
        </row>
        <row r="1182">
          <cell r="K1182">
            <v>100000000</v>
          </cell>
          <cell r="Y1182">
            <v>10000000</v>
          </cell>
          <cell r="AF1182">
            <v>359600000</v>
          </cell>
        </row>
        <row r="1224">
          <cell r="H1224">
            <v>6860000</v>
          </cell>
        </row>
        <row r="1245">
          <cell r="H1245">
            <v>18376514</v>
          </cell>
        </row>
        <row r="1247">
          <cell r="K1247">
            <v>18430585</v>
          </cell>
        </row>
        <row r="1271">
          <cell r="H1271">
            <v>24000000</v>
          </cell>
        </row>
        <row r="1273">
          <cell r="K1273">
            <v>24000000</v>
          </cell>
        </row>
        <row r="1296">
          <cell r="AF1296">
            <v>5000000</v>
          </cell>
        </row>
        <row r="1317">
          <cell r="H1317">
            <v>16607333</v>
          </cell>
        </row>
        <row r="1319">
          <cell r="AF1319">
            <v>34000000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ENERO 2019"/>
      <sheetName val="P. ACCIÓN 31 ENERO"/>
      <sheetName val="P. ACCIÓN CONSOLIDADO"/>
    </sheetNames>
    <sheetDataSet>
      <sheetData sheetId="0" refreshError="1"/>
      <sheetData sheetId="1" refreshError="1"/>
      <sheetData sheetId="2">
        <row r="37">
          <cell r="BX37">
            <v>218794057</v>
          </cell>
        </row>
        <row r="78">
          <cell r="BX78">
            <v>243461298</v>
          </cell>
        </row>
        <row r="101">
          <cell r="BX101">
            <v>576971524</v>
          </cell>
        </row>
        <row r="117">
          <cell r="BX117">
            <v>317366673</v>
          </cell>
        </row>
        <row r="135">
          <cell r="BX135">
            <v>507968122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V153"/>
  <sheetViews>
    <sheetView showGridLines="0" zoomScaleNormal="100" zoomScalePageLayoutView="50" workbookViewId="0">
      <pane xSplit="3" ySplit="3" topLeftCell="Z4" activePane="bottomRight" state="frozen"/>
      <selection activeCell="Z102" sqref="Z102"/>
      <selection pane="topRight" activeCell="Z102" sqref="Z102"/>
      <selection pane="bottomLeft" activeCell="Z102" sqref="Z102"/>
      <selection pane="bottomRight" activeCell="AF7" sqref="AF7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88671875" customWidth="1"/>
    <col min="4" max="4" width="50.88671875" customWidth="1"/>
    <col min="5" max="5" width="8" customWidth="1"/>
    <col min="6" max="6" width="11.88671875" customWidth="1"/>
    <col min="7" max="7" width="13.88671875" customWidth="1"/>
    <col min="8" max="8" width="12.109375" customWidth="1"/>
    <col min="9" max="9" width="13.88671875" customWidth="1"/>
    <col min="10" max="10" width="12.6640625" customWidth="1"/>
    <col min="11" max="11" width="14.44140625" customWidth="1"/>
    <col min="12" max="13" width="12.33203125" customWidth="1"/>
    <col min="14" max="14" width="13.5546875" customWidth="1"/>
    <col min="15" max="15" width="12.44140625" customWidth="1"/>
    <col min="16" max="16" width="11" customWidth="1"/>
    <col min="17" max="17" width="11.44140625" customWidth="1"/>
    <col min="18" max="18" width="12" customWidth="1"/>
    <col min="19" max="20" width="11.109375" customWidth="1"/>
    <col min="21" max="21" width="11.6640625" customWidth="1"/>
    <col min="22" max="22" width="12.5546875" customWidth="1"/>
    <col min="23" max="23" width="13" customWidth="1"/>
    <col min="24" max="24" width="14.33203125" customWidth="1"/>
    <col min="25" max="25" width="11.44140625" customWidth="1"/>
    <col min="26" max="26" width="12.6640625" customWidth="1"/>
    <col min="27" max="27" width="11.44140625" customWidth="1"/>
    <col min="28" max="28" width="12.6640625" customWidth="1"/>
    <col min="29" max="29" width="14" customWidth="1"/>
    <col min="30" max="30" width="8.33203125" customWidth="1"/>
    <col min="31" max="31" width="14.6640625" customWidth="1"/>
    <col min="32" max="32" width="13.5546875" customWidth="1"/>
    <col min="33" max="34" width="14" customWidth="1"/>
    <col min="35" max="35" width="17.33203125" customWidth="1"/>
    <col min="36" max="36" width="14.5546875" customWidth="1"/>
    <col min="37" max="37" width="16.109375" customWidth="1"/>
    <col min="38" max="40" width="15" customWidth="1"/>
    <col min="41" max="41" width="11.6640625" customWidth="1"/>
    <col min="42" max="42" width="13.33203125" customWidth="1"/>
    <col min="43" max="43" width="12.5546875" customWidth="1"/>
    <col min="44" max="45" width="14.109375" customWidth="1"/>
    <col min="46" max="46" width="13.5546875" customWidth="1"/>
    <col min="47" max="47" width="13.44140625" customWidth="1"/>
    <col min="48" max="48" width="11.44140625" customWidth="1"/>
    <col min="49" max="50" width="13.44140625" customWidth="1"/>
    <col min="51" max="52" width="15.5546875" customWidth="1"/>
    <col min="53" max="53" width="13.88671875" customWidth="1"/>
    <col min="54" max="54" width="9" hidden="1" customWidth="1"/>
    <col min="55" max="55" width="14.88671875" hidden="1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10.33203125" hidden="1" customWidth="1"/>
    <col min="79" max="79" width="14.6640625" customWidth="1"/>
    <col min="80" max="80" width="12.33203125" customWidth="1"/>
    <col min="81" max="82" width="13.33203125" customWidth="1"/>
    <col min="83" max="84" width="14" customWidth="1"/>
    <col min="85" max="85" width="15.44140625" customWidth="1"/>
    <col min="86" max="88" width="13.5546875" customWidth="1"/>
    <col min="89" max="89" width="11.6640625" customWidth="1"/>
    <col min="90" max="90" width="13.44140625" customWidth="1"/>
    <col min="91" max="91" width="15.6640625" customWidth="1"/>
    <col min="92" max="93" width="16.33203125" customWidth="1"/>
    <col min="94" max="94" width="13.6640625" customWidth="1"/>
    <col min="95" max="95" width="13" customWidth="1"/>
    <col min="96" max="97" width="14.33203125" customWidth="1"/>
    <col min="98" max="98" width="13.6640625" customWidth="1"/>
    <col min="99" max="100" width="12.33203125" customWidth="1"/>
    <col min="101" max="101" width="13.44140625" customWidth="1"/>
    <col min="102" max="102" width="9.6640625" customWidth="1"/>
    <col min="103" max="103" width="15" customWidth="1"/>
    <col min="104" max="104" width="13.6640625" customWidth="1"/>
    <col min="105" max="105" width="14.44140625" customWidth="1"/>
    <col min="106" max="106" width="12.88671875" customWidth="1"/>
    <col min="107" max="108" width="15.5546875" customWidth="1"/>
    <col min="109" max="109" width="14.44140625" customWidth="1"/>
    <col min="110" max="110" width="12.6640625" customWidth="1"/>
    <col min="111" max="112" width="13.5546875" customWidth="1"/>
    <col min="113" max="114" width="13.88671875" customWidth="1"/>
    <col min="115" max="115" width="13.6640625" customWidth="1"/>
    <col min="116" max="118" width="13.88671875" customWidth="1"/>
    <col min="119" max="119" width="13.33203125" customWidth="1"/>
    <col min="120" max="121" width="14.44140625" customWidth="1"/>
    <col min="122" max="122" width="14.88671875" customWidth="1"/>
    <col min="123" max="124" width="14.33203125" customWidth="1"/>
    <col min="125" max="125" width="13.5546875" customWidth="1"/>
    <col min="126" max="126" width="5.109375" customWidth="1"/>
    <col min="127" max="152" width="11.44140625" customWidth="1"/>
  </cols>
  <sheetData>
    <row r="1" spans="1:125" ht="15" customHeight="1" x14ac:dyDescent="0.35">
      <c r="C1" s="244" t="s">
        <v>0</v>
      </c>
      <c r="D1" s="245"/>
      <c r="E1" s="245"/>
      <c r="F1" s="246"/>
      <c r="G1" s="247" t="s">
        <v>1</v>
      </c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9"/>
      <c r="AD1" s="1"/>
      <c r="AE1" s="250" t="s">
        <v>2</v>
      </c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  <c r="BA1" s="252"/>
      <c r="BB1" s="2"/>
      <c r="BC1" s="3"/>
      <c r="BD1" s="242" t="s">
        <v>3</v>
      </c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43"/>
      <c r="BP1" s="243"/>
      <c r="BQ1" s="243"/>
      <c r="BR1" s="243"/>
      <c r="BS1" s="243"/>
      <c r="BT1" s="243"/>
      <c r="BU1" s="243"/>
      <c r="BV1" s="243"/>
      <c r="BW1" s="243"/>
      <c r="BX1" s="243"/>
      <c r="BY1" s="243"/>
      <c r="BZ1" s="253"/>
      <c r="CA1" s="250"/>
      <c r="CB1" s="243"/>
      <c r="CC1" s="243"/>
      <c r="CD1" s="243"/>
      <c r="CE1" s="243"/>
      <c r="CF1" s="243"/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53"/>
      <c r="CX1" s="2"/>
      <c r="CY1" s="242" t="s">
        <v>3</v>
      </c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</row>
    <row r="2" spans="1:125" ht="15" customHeight="1" x14ac:dyDescent="0.3">
      <c r="A2" s="239" t="s">
        <v>4</v>
      </c>
      <c r="B2" s="239" t="s">
        <v>5</v>
      </c>
      <c r="C2" s="237" t="s">
        <v>6</v>
      </c>
      <c r="D2" s="237" t="s">
        <v>7</v>
      </c>
      <c r="E2" s="240" t="s">
        <v>8</v>
      </c>
      <c r="F2" s="237" t="s">
        <v>9</v>
      </c>
      <c r="G2" s="234" t="s">
        <v>10</v>
      </c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6"/>
      <c r="AD2" s="4"/>
      <c r="AE2" s="231" t="s">
        <v>11</v>
      </c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3"/>
      <c r="BB2" s="5"/>
      <c r="BC2" s="6"/>
      <c r="BD2" s="227" t="s">
        <v>12</v>
      </c>
      <c r="BE2" s="228"/>
      <c r="BF2" s="228"/>
      <c r="BG2" s="228"/>
      <c r="BH2" s="228"/>
      <c r="BI2" s="228"/>
      <c r="BJ2" s="228"/>
      <c r="BK2" s="228"/>
      <c r="BL2" s="228"/>
      <c r="BM2" s="228"/>
      <c r="BN2" s="228"/>
      <c r="BO2" s="227" t="s">
        <v>12</v>
      </c>
      <c r="BP2" s="228"/>
      <c r="BQ2" s="228"/>
      <c r="BR2" s="228"/>
      <c r="BS2" s="228"/>
      <c r="BT2" s="228"/>
      <c r="BU2" s="228"/>
      <c r="BV2" s="228"/>
      <c r="BW2" s="228"/>
      <c r="BX2" s="228"/>
      <c r="BY2" s="229"/>
      <c r="BZ2" s="7"/>
      <c r="CA2" s="4"/>
      <c r="CB2" s="231" t="s">
        <v>13</v>
      </c>
      <c r="CC2" s="232"/>
      <c r="CD2" s="232"/>
      <c r="CE2" s="232"/>
      <c r="CF2" s="232"/>
      <c r="CG2" s="232"/>
      <c r="CH2" s="232"/>
      <c r="CI2" s="232"/>
      <c r="CJ2" s="232"/>
      <c r="CK2" s="232"/>
      <c r="CL2" s="232"/>
      <c r="CM2" s="232"/>
      <c r="CN2" s="8"/>
      <c r="CO2" s="8"/>
      <c r="CP2" s="232"/>
      <c r="CQ2" s="232"/>
      <c r="CR2" s="232"/>
      <c r="CS2" s="232"/>
      <c r="CT2" s="232"/>
      <c r="CU2" s="232"/>
      <c r="CV2" s="232"/>
      <c r="CW2" s="233"/>
      <c r="CX2" s="9"/>
      <c r="CY2" s="227" t="s">
        <v>12</v>
      </c>
      <c r="CZ2" s="228"/>
      <c r="DA2" s="228"/>
      <c r="DB2" s="228"/>
      <c r="DC2" s="228"/>
      <c r="DD2" s="228"/>
      <c r="DE2" s="228"/>
      <c r="DF2" s="228"/>
      <c r="DG2" s="228"/>
      <c r="DH2" s="228"/>
      <c r="DI2" s="228"/>
      <c r="DJ2" s="228"/>
      <c r="DK2" s="228" t="s">
        <v>12</v>
      </c>
      <c r="DL2" s="228"/>
      <c r="DM2" s="228"/>
      <c r="DN2" s="228"/>
      <c r="DO2" s="228"/>
      <c r="DP2" s="228"/>
      <c r="DQ2" s="228"/>
      <c r="DR2" s="228"/>
      <c r="DS2" s="228"/>
      <c r="DT2" s="228"/>
      <c r="DU2" s="229"/>
    </row>
    <row r="3" spans="1:125" s="14" customFormat="1" ht="46.5" customHeight="1" x14ac:dyDescent="0.25">
      <c r="A3" s="239"/>
      <c r="B3" s="239"/>
      <c r="C3" s="238"/>
      <c r="D3" s="238"/>
      <c r="E3" s="241"/>
      <c r="F3" s="238"/>
      <c r="G3" s="10" t="s">
        <v>14</v>
      </c>
      <c r="H3" s="10" t="s">
        <v>15</v>
      </c>
      <c r="I3" s="10" t="s">
        <v>16</v>
      </c>
      <c r="J3" s="10" t="s">
        <v>17</v>
      </c>
      <c r="K3" s="10" t="s">
        <v>18</v>
      </c>
      <c r="L3" s="10" t="s">
        <v>19</v>
      </c>
      <c r="M3" s="10" t="s">
        <v>20</v>
      </c>
      <c r="N3" s="10" t="s">
        <v>21</v>
      </c>
      <c r="O3" s="10" t="s">
        <v>22</v>
      </c>
      <c r="P3" s="10" t="s">
        <v>23</v>
      </c>
      <c r="Q3" s="10" t="s">
        <v>24</v>
      </c>
      <c r="R3" s="10" t="s">
        <v>25</v>
      </c>
      <c r="S3" s="10" t="s">
        <v>26</v>
      </c>
      <c r="T3" s="10" t="s">
        <v>27</v>
      </c>
      <c r="U3" s="10" t="s">
        <v>28</v>
      </c>
      <c r="V3" s="10" t="s">
        <v>29</v>
      </c>
      <c r="W3" s="10" t="s">
        <v>30</v>
      </c>
      <c r="X3" s="10" t="s">
        <v>31</v>
      </c>
      <c r="Y3" s="10" t="s">
        <v>32</v>
      </c>
      <c r="Z3" s="10" t="s">
        <v>33</v>
      </c>
      <c r="AA3" s="10" t="s">
        <v>34</v>
      </c>
      <c r="AB3" s="10" t="s">
        <v>35</v>
      </c>
      <c r="AC3" s="10" t="s">
        <v>36</v>
      </c>
      <c r="AD3" s="11" t="s">
        <v>37</v>
      </c>
      <c r="AE3" s="12" t="s">
        <v>14</v>
      </c>
      <c r="AF3" s="12" t="s">
        <v>15</v>
      </c>
      <c r="AG3" s="12" t="s">
        <v>16</v>
      </c>
      <c r="AH3" s="12" t="s">
        <v>17</v>
      </c>
      <c r="AI3" s="12" t="s">
        <v>18</v>
      </c>
      <c r="AJ3" s="12" t="s">
        <v>19</v>
      </c>
      <c r="AK3" s="12" t="s">
        <v>20</v>
      </c>
      <c r="AL3" s="12" t="s">
        <v>21</v>
      </c>
      <c r="AM3" s="12" t="s">
        <v>22</v>
      </c>
      <c r="AN3" s="12" t="s">
        <v>23</v>
      </c>
      <c r="AO3" s="12" t="s">
        <v>24</v>
      </c>
      <c r="AP3" s="12" t="s">
        <v>25</v>
      </c>
      <c r="AQ3" s="12" t="s">
        <v>26</v>
      </c>
      <c r="AR3" s="12" t="s">
        <v>27</v>
      </c>
      <c r="AS3" s="12" t="s">
        <v>28</v>
      </c>
      <c r="AT3" s="12" t="s">
        <v>29</v>
      </c>
      <c r="AU3" s="12" t="s">
        <v>30</v>
      </c>
      <c r="AV3" s="12" t="s">
        <v>31</v>
      </c>
      <c r="AW3" s="12" t="s">
        <v>32</v>
      </c>
      <c r="AX3" s="12" t="s">
        <v>33</v>
      </c>
      <c r="AY3" s="12" t="s">
        <v>34</v>
      </c>
      <c r="AZ3" s="12" t="s">
        <v>35</v>
      </c>
      <c r="BA3" s="12" t="s">
        <v>36</v>
      </c>
      <c r="BB3" s="13" t="s">
        <v>37</v>
      </c>
      <c r="BC3" s="9" t="s">
        <v>14</v>
      </c>
      <c r="BD3" s="9" t="s">
        <v>15</v>
      </c>
      <c r="BE3" s="9" t="s">
        <v>16</v>
      </c>
      <c r="BF3" s="9" t="s">
        <v>38</v>
      </c>
      <c r="BG3" s="9" t="s">
        <v>18</v>
      </c>
      <c r="BH3" s="9" t="s">
        <v>19</v>
      </c>
      <c r="BI3" s="9" t="s">
        <v>20</v>
      </c>
      <c r="BJ3" s="9" t="s">
        <v>21</v>
      </c>
      <c r="BK3" s="9" t="s">
        <v>22</v>
      </c>
      <c r="BL3" s="9" t="s">
        <v>23</v>
      </c>
      <c r="BM3" s="9" t="s">
        <v>24</v>
      </c>
      <c r="BN3" s="9" t="s">
        <v>25</v>
      </c>
      <c r="BO3" s="9" t="s">
        <v>26</v>
      </c>
      <c r="BP3" s="9" t="s">
        <v>27</v>
      </c>
      <c r="BQ3" s="9" t="s">
        <v>28</v>
      </c>
      <c r="BR3" s="9" t="s">
        <v>29</v>
      </c>
      <c r="BS3" s="9" t="s">
        <v>30</v>
      </c>
      <c r="BT3" s="9" t="s">
        <v>31</v>
      </c>
      <c r="BU3" s="9" t="s">
        <v>32</v>
      </c>
      <c r="BV3" s="9" t="s">
        <v>33</v>
      </c>
      <c r="BW3" s="9" t="s">
        <v>34</v>
      </c>
      <c r="BX3" s="9" t="s">
        <v>35</v>
      </c>
      <c r="BY3" s="9" t="s">
        <v>36</v>
      </c>
      <c r="BZ3" s="11" t="s">
        <v>37</v>
      </c>
      <c r="CA3" s="12" t="s">
        <v>14</v>
      </c>
      <c r="CB3" s="12" t="s">
        <v>15</v>
      </c>
      <c r="CC3" s="12" t="s">
        <v>16</v>
      </c>
      <c r="CD3" s="12" t="s">
        <v>38</v>
      </c>
      <c r="CE3" s="12" t="s">
        <v>18</v>
      </c>
      <c r="CF3" s="12" t="s">
        <v>19</v>
      </c>
      <c r="CG3" s="12" t="s">
        <v>20</v>
      </c>
      <c r="CH3" s="12" t="s">
        <v>21</v>
      </c>
      <c r="CI3" s="12" t="s">
        <v>22</v>
      </c>
      <c r="CJ3" s="12" t="s">
        <v>23</v>
      </c>
      <c r="CK3" s="12" t="s">
        <v>24</v>
      </c>
      <c r="CL3" s="12" t="s">
        <v>25</v>
      </c>
      <c r="CM3" s="12" t="s">
        <v>26</v>
      </c>
      <c r="CN3" s="12" t="s">
        <v>27</v>
      </c>
      <c r="CO3" s="12" t="s">
        <v>28</v>
      </c>
      <c r="CP3" s="12" t="s">
        <v>29</v>
      </c>
      <c r="CQ3" s="12" t="s">
        <v>30</v>
      </c>
      <c r="CR3" s="12" t="s">
        <v>31</v>
      </c>
      <c r="CS3" s="12" t="s">
        <v>32</v>
      </c>
      <c r="CT3" s="12" t="s">
        <v>33</v>
      </c>
      <c r="CU3" s="12" t="s">
        <v>34</v>
      </c>
      <c r="CV3" s="12" t="s">
        <v>35</v>
      </c>
      <c r="CW3" s="12" t="s">
        <v>36</v>
      </c>
      <c r="CX3" s="9" t="s">
        <v>37</v>
      </c>
      <c r="CY3" s="9" t="s">
        <v>14</v>
      </c>
      <c r="CZ3" s="9" t="s">
        <v>15</v>
      </c>
      <c r="DA3" s="9" t="s">
        <v>16</v>
      </c>
      <c r="DB3" s="9" t="s">
        <v>38</v>
      </c>
      <c r="DC3" s="9" t="s">
        <v>18</v>
      </c>
      <c r="DD3" s="9" t="s">
        <v>19</v>
      </c>
      <c r="DE3" s="9" t="s">
        <v>20</v>
      </c>
      <c r="DF3" s="9" t="s">
        <v>21</v>
      </c>
      <c r="DG3" s="9" t="s">
        <v>22</v>
      </c>
      <c r="DH3" s="9" t="s">
        <v>23</v>
      </c>
      <c r="DI3" s="9" t="s">
        <v>24</v>
      </c>
      <c r="DJ3" s="9" t="s">
        <v>25</v>
      </c>
      <c r="DK3" s="9" t="s">
        <v>26</v>
      </c>
      <c r="DL3" s="9" t="s">
        <v>27</v>
      </c>
      <c r="DM3" s="9" t="s">
        <v>28</v>
      </c>
      <c r="DN3" s="9" t="s">
        <v>29</v>
      </c>
      <c r="DO3" s="9" t="s">
        <v>30</v>
      </c>
      <c r="DP3" s="9" t="s">
        <v>31</v>
      </c>
      <c r="DQ3" s="9" t="s">
        <v>32</v>
      </c>
      <c r="DR3" s="9" t="s">
        <v>33</v>
      </c>
      <c r="DS3" s="9" t="s">
        <v>34</v>
      </c>
      <c r="DT3" s="9" t="s">
        <v>35</v>
      </c>
      <c r="DU3" s="9" t="s">
        <v>36</v>
      </c>
    </row>
    <row r="4" spans="1:125" ht="48" customHeight="1" x14ac:dyDescent="0.3">
      <c r="A4" s="15" t="s">
        <v>39</v>
      </c>
      <c r="B4" s="230" t="s">
        <v>40</v>
      </c>
      <c r="C4" s="16" t="s">
        <v>41</v>
      </c>
      <c r="D4" s="17" t="s">
        <v>42</v>
      </c>
      <c r="E4" s="18">
        <v>510</v>
      </c>
      <c r="F4" s="19" t="s">
        <v>43</v>
      </c>
      <c r="G4" s="20">
        <f>SUM(H4:AC4)</f>
        <v>70000000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>
        <v>35000000</v>
      </c>
      <c r="X4" s="20"/>
      <c r="Y4" s="20"/>
      <c r="Z4" s="20"/>
      <c r="AA4" s="20"/>
      <c r="AB4" s="20"/>
      <c r="AC4" s="20">
        <f>30000000+5000000</f>
        <v>35000000</v>
      </c>
      <c r="AD4" s="21">
        <f t="shared" ref="AD4:AD23" si="0">+AE4/G4</f>
        <v>0.49033971428571427</v>
      </c>
      <c r="AE4" s="20">
        <f t="shared" ref="AE4:AE36" si="1">SUM(AF4:BA4)</f>
        <v>34323780</v>
      </c>
      <c r="AF4" s="22"/>
      <c r="AG4" s="20"/>
      <c r="AH4" s="23"/>
      <c r="AI4" s="22"/>
      <c r="AJ4" s="22"/>
      <c r="AK4" s="20"/>
      <c r="AL4" s="24"/>
      <c r="AM4" s="24"/>
      <c r="AN4" s="24"/>
      <c r="AO4" s="24"/>
      <c r="AP4" s="24"/>
      <c r="AQ4" s="24"/>
      <c r="AR4" s="24"/>
      <c r="AS4" s="24"/>
      <c r="AT4" s="20"/>
      <c r="AU4" s="20">
        <f>+'[1]FEBRERO 2019'!$Y$874</f>
        <v>28342476</v>
      </c>
      <c r="AV4" s="20"/>
      <c r="AW4" s="20"/>
      <c r="AX4" s="20"/>
      <c r="AY4" s="20"/>
      <c r="AZ4" s="20"/>
      <c r="BA4" s="20">
        <f>+'[1]FEBRERO 2019'!$AF$874</f>
        <v>5981304</v>
      </c>
      <c r="BB4" s="21">
        <f>1-AD4</f>
        <v>0.50966028571428579</v>
      </c>
      <c r="BC4" s="20">
        <f t="shared" ref="BC4:BC36" si="2">SUM(BD4:BY4)</f>
        <v>35676220</v>
      </c>
      <c r="BD4" s="20">
        <f t="shared" ref="BD4:BS8" si="3">H4-AF4</f>
        <v>0</v>
      </c>
      <c r="BE4" s="20">
        <f t="shared" si="3"/>
        <v>0</v>
      </c>
      <c r="BF4" s="20">
        <f t="shared" si="3"/>
        <v>0</v>
      </c>
      <c r="BG4" s="20">
        <f t="shared" si="3"/>
        <v>0</v>
      </c>
      <c r="BH4" s="20">
        <f t="shared" si="3"/>
        <v>0</v>
      </c>
      <c r="BI4" s="20">
        <f t="shared" si="3"/>
        <v>0</v>
      </c>
      <c r="BJ4" s="20">
        <f t="shared" si="3"/>
        <v>0</v>
      </c>
      <c r="BK4" s="20">
        <f t="shared" si="3"/>
        <v>0</v>
      </c>
      <c r="BL4" s="20">
        <f t="shared" si="3"/>
        <v>0</v>
      </c>
      <c r="BM4" s="20">
        <f t="shared" si="3"/>
        <v>0</v>
      </c>
      <c r="BN4" s="20">
        <f t="shared" si="3"/>
        <v>0</v>
      </c>
      <c r="BO4" s="20">
        <f t="shared" si="3"/>
        <v>0</v>
      </c>
      <c r="BP4" s="20">
        <f t="shared" si="3"/>
        <v>0</v>
      </c>
      <c r="BQ4" s="20">
        <f t="shared" si="3"/>
        <v>0</v>
      </c>
      <c r="BR4" s="20">
        <f t="shared" si="3"/>
        <v>0</v>
      </c>
      <c r="BS4" s="20">
        <f t="shared" si="3"/>
        <v>6657524</v>
      </c>
      <c r="BT4" s="20">
        <f t="shared" ref="BN4:BW19" si="4">X4-AV4</f>
        <v>0</v>
      </c>
      <c r="BU4" s="20">
        <f t="shared" si="4"/>
        <v>0</v>
      </c>
      <c r="BV4" s="20">
        <f t="shared" si="4"/>
        <v>0</v>
      </c>
      <c r="BW4" s="20">
        <f t="shared" si="4"/>
        <v>0</v>
      </c>
      <c r="BX4" s="20"/>
      <c r="BY4" s="20">
        <f t="shared" ref="BY4:BY36" si="5">AC4-BA4</f>
        <v>29018696</v>
      </c>
      <c r="BZ4" s="21">
        <f>+CA4/G4</f>
        <v>0.31662542857142856</v>
      </c>
      <c r="CA4" s="20">
        <f t="shared" ref="CA4:CA36" si="6">SUM(CB4:CW4)</f>
        <v>22163780</v>
      </c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>
        <f>+'[1]FEBRERO 2019'!$H$875+'[1]FEBRERO 2019'!$H$880+'[1]FEBRERO 2019'!$H$881+'[1]FEBRERO 2019'!$H$882+'[1]FEBRERO 2019'!$H$884+'[1]FEBRERO 2019'!$Y$883</f>
        <v>16182476</v>
      </c>
      <c r="CR4" s="20"/>
      <c r="CS4" s="20"/>
      <c r="CT4" s="20"/>
      <c r="CU4" s="20"/>
      <c r="CV4" s="20"/>
      <c r="CW4" s="20">
        <f>+'[1]FEBRERO 2019'!$H$878+'[1]FEBRERO 2019'!$H$885+'[1]FEBRERO 2019'!$H$886</f>
        <v>5981304</v>
      </c>
      <c r="CX4" s="21">
        <f t="shared" ref="CX4:CX78" si="7">1-BZ4</f>
        <v>0.6833745714285715</v>
      </c>
      <c r="CY4" s="20">
        <f t="shared" ref="CY4:CY36" si="8">SUM(CZ4:DU4)</f>
        <v>47836220</v>
      </c>
      <c r="CZ4" s="20">
        <f t="shared" ref="CZ4:DO19" si="9">H4-CB4</f>
        <v>0</v>
      </c>
      <c r="DA4" s="20">
        <f t="shared" si="9"/>
        <v>0</v>
      </c>
      <c r="DB4" s="20">
        <f t="shared" si="9"/>
        <v>0</v>
      </c>
      <c r="DC4" s="20">
        <f t="shared" si="9"/>
        <v>0</v>
      </c>
      <c r="DD4" s="20">
        <f t="shared" si="9"/>
        <v>0</v>
      </c>
      <c r="DE4" s="20">
        <f t="shared" si="9"/>
        <v>0</v>
      </c>
      <c r="DF4" s="20">
        <f t="shared" si="9"/>
        <v>0</v>
      </c>
      <c r="DG4" s="20">
        <f t="shared" si="9"/>
        <v>0</v>
      </c>
      <c r="DH4" s="20">
        <f t="shared" si="9"/>
        <v>0</v>
      </c>
      <c r="DI4" s="20">
        <f t="shared" si="9"/>
        <v>0</v>
      </c>
      <c r="DJ4" s="20">
        <f t="shared" si="9"/>
        <v>0</v>
      </c>
      <c r="DK4" s="20">
        <f t="shared" si="9"/>
        <v>0</v>
      </c>
      <c r="DL4" s="20">
        <f t="shared" si="9"/>
        <v>0</v>
      </c>
      <c r="DM4" s="20">
        <f t="shared" si="9"/>
        <v>0</v>
      </c>
      <c r="DN4" s="20">
        <f t="shared" si="9"/>
        <v>0</v>
      </c>
      <c r="DO4" s="20">
        <f t="shared" si="9"/>
        <v>18817524</v>
      </c>
      <c r="DP4" s="20">
        <f t="shared" ref="DP4:DS36" si="10">X4-CR4</f>
        <v>0</v>
      </c>
      <c r="DQ4" s="20">
        <f t="shared" si="10"/>
        <v>0</v>
      </c>
      <c r="DR4" s="20">
        <f t="shared" si="10"/>
        <v>0</v>
      </c>
      <c r="DS4" s="20">
        <f t="shared" si="10"/>
        <v>0</v>
      </c>
      <c r="DT4" s="20"/>
      <c r="DU4" s="20">
        <f t="shared" ref="DU4:DU36" si="11">AC4-CW4</f>
        <v>29018696</v>
      </c>
    </row>
    <row r="5" spans="1:125" ht="59.25" customHeight="1" x14ac:dyDescent="0.3">
      <c r="A5" s="25"/>
      <c r="B5" s="221"/>
      <c r="C5" s="16" t="s">
        <v>44</v>
      </c>
      <c r="D5" s="17" t="s">
        <v>45</v>
      </c>
      <c r="E5" s="18">
        <v>510</v>
      </c>
      <c r="F5" s="19" t="s">
        <v>46</v>
      </c>
      <c r="G5" s="20">
        <f t="shared" ref="G5:G68" si="12">SUM(H5:AC5)</f>
        <v>20000000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20000000</v>
      </c>
      <c r="X5" s="20"/>
      <c r="Y5" s="20"/>
      <c r="Z5" s="20"/>
      <c r="AA5" s="20"/>
      <c r="AB5" s="20"/>
      <c r="AC5" s="20"/>
      <c r="AD5" s="21">
        <f t="shared" si="0"/>
        <v>0.7</v>
      </c>
      <c r="AE5" s="20">
        <f t="shared" ref="AE5:AE14" si="13">SUM(AF5:BA5)</f>
        <v>14000000</v>
      </c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>
        <f>+'[1]FEBRERO 2019'!$Y$891</f>
        <v>14000000</v>
      </c>
      <c r="AV5" s="20"/>
      <c r="AW5" s="20"/>
      <c r="AX5" s="20"/>
      <c r="AY5" s="20"/>
      <c r="AZ5" s="20"/>
      <c r="BA5" s="20"/>
      <c r="BB5" s="21">
        <f t="shared" ref="BB5:BB98" si="14">1-AD5</f>
        <v>0.30000000000000004</v>
      </c>
      <c r="BC5" s="20">
        <f t="shared" si="2"/>
        <v>6000000</v>
      </c>
      <c r="BD5" s="20">
        <f t="shared" si="3"/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4"/>
        <v>0</v>
      </c>
      <c r="BO5" s="20">
        <f t="shared" si="4"/>
        <v>0</v>
      </c>
      <c r="BP5" s="20">
        <f t="shared" si="4"/>
        <v>0</v>
      </c>
      <c r="BQ5" s="20">
        <f t="shared" si="4"/>
        <v>0</v>
      </c>
      <c r="BR5" s="20">
        <f t="shared" si="4"/>
        <v>0</v>
      </c>
      <c r="BS5" s="20">
        <f t="shared" si="4"/>
        <v>6000000</v>
      </c>
      <c r="BT5" s="20">
        <f t="shared" si="4"/>
        <v>0</v>
      </c>
      <c r="BU5" s="20">
        <f t="shared" si="4"/>
        <v>0</v>
      </c>
      <c r="BV5" s="20">
        <f t="shared" si="4"/>
        <v>0</v>
      </c>
      <c r="BW5" s="20">
        <f t="shared" si="4"/>
        <v>0</v>
      </c>
      <c r="BX5" s="20"/>
      <c r="BY5" s="20">
        <f t="shared" si="5"/>
        <v>0</v>
      </c>
      <c r="BZ5" s="21">
        <f>+CA5/G5</f>
        <v>0</v>
      </c>
      <c r="CA5" s="20">
        <f t="shared" si="6"/>
        <v>0</v>
      </c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1">
        <f t="shared" si="7"/>
        <v>1</v>
      </c>
      <c r="CY5" s="20">
        <f t="shared" si="8"/>
        <v>20000000</v>
      </c>
      <c r="CZ5" s="20">
        <f t="shared" si="9"/>
        <v>0</v>
      </c>
      <c r="DA5" s="20">
        <f t="shared" si="9"/>
        <v>0</v>
      </c>
      <c r="DB5" s="20">
        <f t="shared" si="9"/>
        <v>0</v>
      </c>
      <c r="DC5" s="20">
        <f t="shared" si="9"/>
        <v>0</v>
      </c>
      <c r="DD5" s="20">
        <f t="shared" si="9"/>
        <v>0</v>
      </c>
      <c r="DE5" s="20">
        <f t="shared" si="9"/>
        <v>0</v>
      </c>
      <c r="DF5" s="20">
        <f t="shared" si="9"/>
        <v>0</v>
      </c>
      <c r="DG5" s="20">
        <f t="shared" si="9"/>
        <v>0</v>
      </c>
      <c r="DH5" s="20">
        <f t="shared" si="9"/>
        <v>0</v>
      </c>
      <c r="DI5" s="20">
        <f t="shared" si="9"/>
        <v>0</v>
      </c>
      <c r="DJ5" s="20">
        <f t="shared" si="9"/>
        <v>0</v>
      </c>
      <c r="DK5" s="20">
        <f t="shared" si="9"/>
        <v>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20000000</v>
      </c>
      <c r="DP5" s="20">
        <f t="shared" si="10"/>
        <v>0</v>
      </c>
      <c r="DQ5" s="20">
        <f t="shared" si="10"/>
        <v>0</v>
      </c>
      <c r="DR5" s="20">
        <f t="shared" si="10"/>
        <v>0</v>
      </c>
      <c r="DS5" s="20">
        <f t="shared" si="10"/>
        <v>0</v>
      </c>
      <c r="DT5" s="20"/>
      <c r="DU5" s="20">
        <f t="shared" si="11"/>
        <v>0</v>
      </c>
    </row>
    <row r="6" spans="1:125" ht="33" customHeight="1" x14ac:dyDescent="0.3">
      <c r="A6" s="25"/>
      <c r="B6" s="221"/>
      <c r="C6" s="16" t="s">
        <v>47</v>
      </c>
      <c r="D6" s="17" t="s">
        <v>48</v>
      </c>
      <c r="E6" s="18">
        <v>510</v>
      </c>
      <c r="F6" s="19" t="s">
        <v>49</v>
      </c>
      <c r="G6" s="20">
        <f t="shared" si="12"/>
        <v>25000000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25000000</v>
      </c>
      <c r="X6" s="20"/>
      <c r="Y6" s="20"/>
      <c r="Z6" s="20"/>
      <c r="AA6" s="20"/>
      <c r="AB6" s="20"/>
      <c r="AC6" s="20"/>
      <c r="AD6" s="21">
        <f t="shared" si="0"/>
        <v>0</v>
      </c>
      <c r="AE6" s="20">
        <f t="shared" si="13"/>
        <v>0</v>
      </c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1">
        <f t="shared" si="14"/>
        <v>1</v>
      </c>
      <c r="BC6" s="20">
        <f t="shared" si="2"/>
        <v>25000000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4"/>
        <v>0</v>
      </c>
      <c r="BO6" s="20">
        <f t="shared" si="4"/>
        <v>0</v>
      </c>
      <c r="BP6" s="20">
        <f t="shared" si="4"/>
        <v>0</v>
      </c>
      <c r="BQ6" s="20">
        <f t="shared" si="4"/>
        <v>0</v>
      </c>
      <c r="BR6" s="20">
        <f t="shared" si="4"/>
        <v>0</v>
      </c>
      <c r="BS6" s="20">
        <f t="shared" si="4"/>
        <v>25000000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0">
        <f t="shared" si="4"/>
        <v>0</v>
      </c>
      <c r="BX6" s="20"/>
      <c r="BY6" s="20">
        <f t="shared" si="5"/>
        <v>0</v>
      </c>
      <c r="BZ6" s="21">
        <f>+CA6/G6</f>
        <v>0</v>
      </c>
      <c r="CA6" s="20">
        <f t="shared" si="6"/>
        <v>0</v>
      </c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1">
        <f t="shared" si="7"/>
        <v>1</v>
      </c>
      <c r="CY6" s="20">
        <f t="shared" si="8"/>
        <v>25000000</v>
      </c>
      <c r="CZ6" s="20">
        <f t="shared" si="9"/>
        <v>0</v>
      </c>
      <c r="DA6" s="20">
        <f t="shared" si="9"/>
        <v>0</v>
      </c>
      <c r="DB6" s="20">
        <f t="shared" si="9"/>
        <v>0</v>
      </c>
      <c r="DC6" s="20">
        <f t="shared" si="9"/>
        <v>0</v>
      </c>
      <c r="DD6" s="20">
        <f t="shared" si="9"/>
        <v>0</v>
      </c>
      <c r="DE6" s="20">
        <f t="shared" si="9"/>
        <v>0</v>
      </c>
      <c r="DF6" s="20">
        <f t="shared" si="9"/>
        <v>0</v>
      </c>
      <c r="DG6" s="20">
        <f t="shared" si="9"/>
        <v>0</v>
      </c>
      <c r="DH6" s="20">
        <f t="shared" si="9"/>
        <v>0</v>
      </c>
      <c r="DI6" s="20">
        <f t="shared" si="9"/>
        <v>0</v>
      </c>
      <c r="DJ6" s="20">
        <f t="shared" si="9"/>
        <v>0</v>
      </c>
      <c r="DK6" s="20">
        <f t="shared" si="9"/>
        <v>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25000000</v>
      </c>
      <c r="DP6" s="20">
        <f t="shared" si="10"/>
        <v>0</v>
      </c>
      <c r="DQ6" s="20">
        <f t="shared" si="10"/>
        <v>0</v>
      </c>
      <c r="DR6" s="20">
        <f t="shared" si="10"/>
        <v>0</v>
      </c>
      <c r="DS6" s="20">
        <f t="shared" si="10"/>
        <v>0</v>
      </c>
      <c r="DT6" s="20"/>
      <c r="DU6" s="20">
        <f t="shared" si="11"/>
        <v>0</v>
      </c>
    </row>
    <row r="7" spans="1:125" ht="77.25" customHeight="1" x14ac:dyDescent="0.3">
      <c r="A7" s="25"/>
      <c r="B7" s="221"/>
      <c r="C7" s="16" t="s">
        <v>50</v>
      </c>
      <c r="D7" s="26" t="s">
        <v>51</v>
      </c>
      <c r="E7" s="18">
        <v>510</v>
      </c>
      <c r="F7" s="19" t="s">
        <v>49</v>
      </c>
      <c r="G7" s="20">
        <f t="shared" si="12"/>
        <v>6000000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6000000</v>
      </c>
      <c r="X7" s="20"/>
      <c r="Y7" s="20"/>
      <c r="Z7" s="20"/>
      <c r="AA7" s="20"/>
      <c r="AB7" s="20"/>
      <c r="AC7" s="20"/>
      <c r="AD7" s="21">
        <f t="shared" si="0"/>
        <v>0.5</v>
      </c>
      <c r="AE7" s="20">
        <f t="shared" si="13"/>
        <v>3000000</v>
      </c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>
        <f>+'[1]FEBRERO 2019'!$Y$906</f>
        <v>3000000</v>
      </c>
      <c r="AV7" s="20"/>
      <c r="AW7" s="20"/>
      <c r="AX7" s="20"/>
      <c r="AY7" s="20"/>
      <c r="AZ7" s="20"/>
      <c r="BA7" s="20"/>
      <c r="BB7" s="21">
        <f t="shared" si="14"/>
        <v>0.5</v>
      </c>
      <c r="BC7" s="20">
        <f t="shared" si="2"/>
        <v>3000000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4"/>
        <v>0</v>
      </c>
      <c r="BO7" s="20">
        <f t="shared" si="4"/>
        <v>0</v>
      </c>
      <c r="BP7" s="20">
        <f t="shared" si="4"/>
        <v>0</v>
      </c>
      <c r="BQ7" s="20">
        <f t="shared" si="4"/>
        <v>0</v>
      </c>
      <c r="BR7" s="20">
        <f t="shared" si="4"/>
        <v>0</v>
      </c>
      <c r="BS7" s="20">
        <f t="shared" si="4"/>
        <v>3000000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0">
        <f t="shared" si="4"/>
        <v>0</v>
      </c>
      <c r="BX7" s="20"/>
      <c r="BY7" s="20">
        <f t="shared" si="5"/>
        <v>0</v>
      </c>
      <c r="BZ7" s="21">
        <f t="shared" ref="BZ7:BZ13" si="15">+CA7/G7</f>
        <v>0</v>
      </c>
      <c r="CA7" s="20">
        <f t="shared" si="6"/>
        <v>0</v>
      </c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1">
        <f t="shared" si="7"/>
        <v>1</v>
      </c>
      <c r="CY7" s="20">
        <f t="shared" si="8"/>
        <v>6000000</v>
      </c>
      <c r="CZ7" s="20">
        <f t="shared" si="9"/>
        <v>0</v>
      </c>
      <c r="DA7" s="20">
        <f t="shared" si="9"/>
        <v>0</v>
      </c>
      <c r="DB7" s="20">
        <f t="shared" si="9"/>
        <v>0</v>
      </c>
      <c r="DC7" s="20">
        <f t="shared" si="9"/>
        <v>0</v>
      </c>
      <c r="DD7" s="20">
        <f t="shared" si="9"/>
        <v>0</v>
      </c>
      <c r="DE7" s="20">
        <f t="shared" si="9"/>
        <v>0</v>
      </c>
      <c r="DF7" s="20">
        <f t="shared" si="9"/>
        <v>0</v>
      </c>
      <c r="DG7" s="20">
        <f t="shared" si="9"/>
        <v>0</v>
      </c>
      <c r="DH7" s="20">
        <f t="shared" si="9"/>
        <v>0</v>
      </c>
      <c r="DI7" s="20">
        <f t="shared" si="9"/>
        <v>0</v>
      </c>
      <c r="DJ7" s="20">
        <f t="shared" si="9"/>
        <v>0</v>
      </c>
      <c r="DK7" s="20">
        <f t="shared" si="9"/>
        <v>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6000000</v>
      </c>
      <c r="DP7" s="20">
        <f t="shared" si="10"/>
        <v>0</v>
      </c>
      <c r="DQ7" s="20">
        <f t="shared" si="10"/>
        <v>0</v>
      </c>
      <c r="DR7" s="20">
        <f t="shared" si="10"/>
        <v>0</v>
      </c>
      <c r="DS7" s="20">
        <f t="shared" si="10"/>
        <v>0</v>
      </c>
      <c r="DT7" s="20"/>
      <c r="DU7" s="20">
        <f t="shared" si="11"/>
        <v>0</v>
      </c>
    </row>
    <row r="8" spans="1:125" ht="58.5" customHeight="1" x14ac:dyDescent="0.3">
      <c r="A8" s="25"/>
      <c r="B8" s="221"/>
      <c r="C8" s="16" t="s">
        <v>52</v>
      </c>
      <c r="D8" s="26" t="s">
        <v>53</v>
      </c>
      <c r="E8" s="18">
        <v>510</v>
      </c>
      <c r="F8" s="19" t="s">
        <v>49</v>
      </c>
      <c r="G8" s="20">
        <f t="shared" si="12"/>
        <v>30000000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30000000</v>
      </c>
      <c r="X8" s="20"/>
      <c r="Y8" s="20"/>
      <c r="Z8" s="20"/>
      <c r="AA8" s="20"/>
      <c r="AB8" s="20"/>
      <c r="AC8" s="20"/>
      <c r="AD8" s="21">
        <f t="shared" si="0"/>
        <v>0.67111146666666666</v>
      </c>
      <c r="AE8" s="20">
        <f t="shared" si="13"/>
        <v>20133344</v>
      </c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>
        <f>+'[2]ENERO 2019'!$Y$783</f>
        <v>20133344</v>
      </c>
      <c r="AV8" s="20"/>
      <c r="AW8" s="20"/>
      <c r="AX8" s="20"/>
      <c r="AY8" s="20"/>
      <c r="AZ8" s="20"/>
      <c r="BA8" s="20"/>
      <c r="BB8" s="21">
        <f t="shared" si="14"/>
        <v>0.32888853333333334</v>
      </c>
      <c r="BC8" s="20">
        <f t="shared" si="2"/>
        <v>9866656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4"/>
        <v>0</v>
      </c>
      <c r="BO8" s="20">
        <f t="shared" si="4"/>
        <v>0</v>
      </c>
      <c r="BP8" s="20">
        <f t="shared" si="4"/>
        <v>0</v>
      </c>
      <c r="BQ8" s="20">
        <f t="shared" si="4"/>
        <v>0</v>
      </c>
      <c r="BR8" s="20">
        <f t="shared" si="4"/>
        <v>0</v>
      </c>
      <c r="BS8" s="20">
        <f t="shared" si="4"/>
        <v>9866656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0">
        <f t="shared" si="4"/>
        <v>0</v>
      </c>
      <c r="BX8" s="20"/>
      <c r="BY8" s="20">
        <f t="shared" si="5"/>
        <v>0</v>
      </c>
      <c r="BZ8" s="21">
        <f t="shared" si="15"/>
        <v>0.33333333333333331</v>
      </c>
      <c r="CA8" s="20">
        <f t="shared" si="6"/>
        <v>10000000</v>
      </c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>
        <f>+'[2]ENERO 2019'!$H$784</f>
        <v>10000000</v>
      </c>
      <c r="CR8" s="20"/>
      <c r="CS8" s="20"/>
      <c r="CT8" s="20"/>
      <c r="CU8" s="20"/>
      <c r="CV8" s="20"/>
      <c r="CW8" s="20"/>
      <c r="CX8" s="21">
        <f t="shared" si="7"/>
        <v>0.66666666666666674</v>
      </c>
      <c r="CY8" s="20">
        <f t="shared" si="8"/>
        <v>20000000</v>
      </c>
      <c r="CZ8" s="20">
        <f t="shared" si="9"/>
        <v>0</v>
      </c>
      <c r="DA8" s="20">
        <f t="shared" si="9"/>
        <v>0</v>
      </c>
      <c r="DB8" s="20">
        <f t="shared" si="9"/>
        <v>0</v>
      </c>
      <c r="DC8" s="20">
        <f t="shared" si="9"/>
        <v>0</v>
      </c>
      <c r="DD8" s="20">
        <f t="shared" si="9"/>
        <v>0</v>
      </c>
      <c r="DE8" s="20">
        <f t="shared" si="9"/>
        <v>0</v>
      </c>
      <c r="DF8" s="20">
        <f t="shared" si="9"/>
        <v>0</v>
      </c>
      <c r="DG8" s="20">
        <f t="shared" si="9"/>
        <v>0</v>
      </c>
      <c r="DH8" s="20">
        <f t="shared" si="9"/>
        <v>0</v>
      </c>
      <c r="DI8" s="20">
        <f t="shared" si="9"/>
        <v>0</v>
      </c>
      <c r="DJ8" s="20">
        <f t="shared" si="9"/>
        <v>0</v>
      </c>
      <c r="DK8" s="20">
        <f t="shared" si="9"/>
        <v>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20000000</v>
      </c>
      <c r="DP8" s="20">
        <f t="shared" si="10"/>
        <v>0</v>
      </c>
      <c r="DQ8" s="20">
        <f t="shared" si="10"/>
        <v>0</v>
      </c>
      <c r="DR8" s="20">
        <f t="shared" si="10"/>
        <v>0</v>
      </c>
      <c r="DS8" s="20">
        <f t="shared" si="10"/>
        <v>0</v>
      </c>
      <c r="DT8" s="20"/>
      <c r="DU8" s="20">
        <f t="shared" si="11"/>
        <v>0</v>
      </c>
    </row>
    <row r="9" spans="1:125" ht="35.25" customHeight="1" x14ac:dyDescent="0.3">
      <c r="A9" s="25"/>
      <c r="B9" s="222"/>
      <c r="C9" s="16" t="s">
        <v>54</v>
      </c>
      <c r="D9" s="26" t="s">
        <v>55</v>
      </c>
      <c r="E9" s="18">
        <v>510</v>
      </c>
      <c r="F9" s="19" t="s">
        <v>49</v>
      </c>
      <c r="G9" s="20">
        <f t="shared" si="12"/>
        <v>5000000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5000000</v>
      </c>
      <c r="X9" s="20"/>
      <c r="Y9" s="20"/>
      <c r="Z9" s="20"/>
      <c r="AA9" s="20"/>
      <c r="AB9" s="20"/>
      <c r="AC9" s="20"/>
      <c r="AD9" s="21">
        <f t="shared" si="0"/>
        <v>0.24</v>
      </c>
      <c r="AE9" s="20">
        <f t="shared" si="13"/>
        <v>1200000</v>
      </c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>
        <f>+'[1]FEBRERO 2019'!$Y$920</f>
        <v>1200000</v>
      </c>
      <c r="AV9" s="20"/>
      <c r="AW9" s="20"/>
      <c r="AX9" s="20"/>
      <c r="AY9" s="20"/>
      <c r="AZ9" s="20"/>
      <c r="BA9" s="20"/>
      <c r="BB9" s="21">
        <f t="shared" si="14"/>
        <v>0.76</v>
      </c>
      <c r="BC9" s="20">
        <f t="shared" si="2"/>
        <v>3800000</v>
      </c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>
        <f t="shared" si="4"/>
        <v>3800000</v>
      </c>
      <c r="BT9" s="20">
        <f t="shared" si="4"/>
        <v>0</v>
      </c>
      <c r="BU9" s="20"/>
      <c r="BV9" s="20"/>
      <c r="BW9" s="20"/>
      <c r="BX9" s="20"/>
      <c r="BY9" s="20"/>
      <c r="BZ9" s="21">
        <f t="shared" si="15"/>
        <v>0</v>
      </c>
      <c r="CA9" s="20">
        <f t="shared" si="6"/>
        <v>0</v>
      </c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1">
        <f t="shared" si="7"/>
        <v>1</v>
      </c>
      <c r="CY9" s="20">
        <f t="shared" si="8"/>
        <v>5000000</v>
      </c>
      <c r="CZ9" s="20">
        <f t="shared" si="9"/>
        <v>0</v>
      </c>
      <c r="DA9" s="20">
        <f t="shared" si="9"/>
        <v>0</v>
      </c>
      <c r="DB9" s="20">
        <f t="shared" si="9"/>
        <v>0</v>
      </c>
      <c r="DC9" s="20">
        <f t="shared" si="9"/>
        <v>0</v>
      </c>
      <c r="DD9" s="20">
        <f t="shared" si="9"/>
        <v>0</v>
      </c>
      <c r="DE9" s="20">
        <f t="shared" si="9"/>
        <v>0</v>
      </c>
      <c r="DF9" s="20">
        <f t="shared" si="9"/>
        <v>0</v>
      </c>
      <c r="DG9" s="20">
        <f t="shared" si="9"/>
        <v>0</v>
      </c>
      <c r="DH9" s="20">
        <f t="shared" si="9"/>
        <v>0</v>
      </c>
      <c r="DI9" s="20">
        <f t="shared" si="9"/>
        <v>0</v>
      </c>
      <c r="DJ9" s="20">
        <f t="shared" si="9"/>
        <v>0</v>
      </c>
      <c r="DK9" s="20">
        <f t="shared" si="9"/>
        <v>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5000000</v>
      </c>
      <c r="DP9" s="20">
        <f t="shared" si="10"/>
        <v>0</v>
      </c>
      <c r="DQ9" s="20">
        <f t="shared" si="10"/>
        <v>0</v>
      </c>
      <c r="DR9" s="20">
        <f t="shared" si="10"/>
        <v>0</v>
      </c>
      <c r="DS9" s="20">
        <f t="shared" si="10"/>
        <v>0</v>
      </c>
      <c r="DT9" s="20"/>
      <c r="DU9" s="20">
        <f t="shared" si="11"/>
        <v>0</v>
      </c>
    </row>
    <row r="10" spans="1:125" ht="51.75" customHeight="1" x14ac:dyDescent="0.3">
      <c r="A10" s="25"/>
      <c r="B10" s="220" t="s">
        <v>56</v>
      </c>
      <c r="C10" s="16" t="s">
        <v>57</v>
      </c>
      <c r="D10" s="17" t="s">
        <v>58</v>
      </c>
      <c r="E10" s="18">
        <v>510</v>
      </c>
      <c r="F10" s="19" t="s">
        <v>59</v>
      </c>
      <c r="G10" s="20">
        <f t="shared" si="12"/>
        <v>91000000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16000000</v>
      </c>
      <c r="X10" s="20"/>
      <c r="Y10" s="20"/>
      <c r="Z10" s="20"/>
      <c r="AA10" s="20"/>
      <c r="AB10" s="20"/>
      <c r="AC10" s="20">
        <f>45000000+25000000+5000000</f>
        <v>75000000</v>
      </c>
      <c r="AD10" s="21">
        <f t="shared" si="0"/>
        <v>5.4945054945054944E-2</v>
      </c>
      <c r="AE10" s="20">
        <f t="shared" si="13"/>
        <v>5000000</v>
      </c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>
        <f>+'[2]ENERO 2019'!$AF$797</f>
        <v>5000000</v>
      </c>
      <c r="BB10" s="21">
        <f t="shared" si="14"/>
        <v>0.94505494505494503</v>
      </c>
      <c r="BC10" s="20">
        <f t="shared" si="2"/>
        <v>86000000</v>
      </c>
      <c r="BD10" s="20">
        <f t="shared" ref="BD10:BS26" si="16">H10-AF10</f>
        <v>0</v>
      </c>
      <c r="BE10" s="20">
        <f t="shared" si="16"/>
        <v>0</v>
      </c>
      <c r="BF10" s="20">
        <f t="shared" si="16"/>
        <v>0</v>
      </c>
      <c r="BG10" s="20">
        <f t="shared" si="16"/>
        <v>0</v>
      </c>
      <c r="BH10" s="20">
        <f t="shared" si="16"/>
        <v>0</v>
      </c>
      <c r="BI10" s="20">
        <f t="shared" si="16"/>
        <v>0</v>
      </c>
      <c r="BJ10" s="20">
        <f t="shared" si="16"/>
        <v>0</v>
      </c>
      <c r="BK10" s="20">
        <f t="shared" si="16"/>
        <v>0</v>
      </c>
      <c r="BL10" s="20">
        <f t="shared" si="16"/>
        <v>0</v>
      </c>
      <c r="BM10" s="20">
        <f t="shared" si="16"/>
        <v>0</v>
      </c>
      <c r="BN10" s="20">
        <f t="shared" si="16"/>
        <v>0</v>
      </c>
      <c r="BO10" s="20">
        <f t="shared" si="16"/>
        <v>0</v>
      </c>
      <c r="BP10" s="20">
        <f t="shared" si="16"/>
        <v>0</v>
      </c>
      <c r="BQ10" s="20">
        <f t="shared" si="16"/>
        <v>0</v>
      </c>
      <c r="BR10" s="20">
        <f t="shared" si="16"/>
        <v>0</v>
      </c>
      <c r="BS10" s="20">
        <f t="shared" si="4"/>
        <v>16000000</v>
      </c>
      <c r="BT10" s="20">
        <f t="shared" si="4"/>
        <v>0</v>
      </c>
      <c r="BU10" s="20">
        <f t="shared" si="4"/>
        <v>0</v>
      </c>
      <c r="BV10" s="20">
        <f t="shared" si="4"/>
        <v>0</v>
      </c>
      <c r="BW10" s="20">
        <f t="shared" si="4"/>
        <v>0</v>
      </c>
      <c r="BX10" s="20"/>
      <c r="BY10" s="20">
        <f t="shared" si="5"/>
        <v>70000000</v>
      </c>
      <c r="BZ10" s="21">
        <f t="shared" si="15"/>
        <v>3.2967000000000003E-2</v>
      </c>
      <c r="CA10" s="20">
        <f t="shared" si="6"/>
        <v>2999997</v>
      </c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>
        <f>+'[1]FEBRERO 2019'!$H$928</f>
        <v>2999997</v>
      </c>
      <c r="CX10" s="21">
        <f t="shared" si="7"/>
        <v>0.96703300000000003</v>
      </c>
      <c r="CY10" s="20">
        <f t="shared" si="8"/>
        <v>88000003</v>
      </c>
      <c r="CZ10" s="20">
        <f t="shared" si="9"/>
        <v>0</v>
      </c>
      <c r="DA10" s="20">
        <f t="shared" si="9"/>
        <v>0</v>
      </c>
      <c r="DB10" s="20">
        <f t="shared" si="9"/>
        <v>0</v>
      </c>
      <c r="DC10" s="20">
        <f t="shared" si="9"/>
        <v>0</v>
      </c>
      <c r="DD10" s="20">
        <f t="shared" si="9"/>
        <v>0</v>
      </c>
      <c r="DE10" s="20">
        <f t="shared" si="9"/>
        <v>0</v>
      </c>
      <c r="DF10" s="20">
        <f t="shared" si="9"/>
        <v>0</v>
      </c>
      <c r="DG10" s="20">
        <f t="shared" si="9"/>
        <v>0</v>
      </c>
      <c r="DH10" s="20">
        <f t="shared" si="9"/>
        <v>0</v>
      </c>
      <c r="DI10" s="20">
        <f t="shared" si="9"/>
        <v>0</v>
      </c>
      <c r="DJ10" s="20">
        <f t="shared" si="9"/>
        <v>0</v>
      </c>
      <c r="DK10" s="20">
        <f t="shared" si="9"/>
        <v>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16000000</v>
      </c>
      <c r="DP10" s="20">
        <f t="shared" si="10"/>
        <v>0</v>
      </c>
      <c r="DQ10" s="20">
        <f t="shared" si="10"/>
        <v>0</v>
      </c>
      <c r="DR10" s="20">
        <f t="shared" si="10"/>
        <v>0</v>
      </c>
      <c r="DS10" s="20">
        <f t="shared" si="10"/>
        <v>0</v>
      </c>
      <c r="DT10" s="20"/>
      <c r="DU10" s="20">
        <f t="shared" si="11"/>
        <v>72000003</v>
      </c>
    </row>
    <row r="11" spans="1:125" ht="37.5" customHeight="1" x14ac:dyDescent="0.3">
      <c r="A11" s="25"/>
      <c r="B11" s="220"/>
      <c r="C11" s="16" t="s">
        <v>60</v>
      </c>
      <c r="D11" s="17" t="s">
        <v>61</v>
      </c>
      <c r="E11" s="18">
        <v>510</v>
      </c>
      <c r="F11" s="19" t="s">
        <v>49</v>
      </c>
      <c r="G11" s="20">
        <f t="shared" si="12"/>
        <v>992811018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20000000</v>
      </c>
      <c r="X11" s="20"/>
      <c r="Y11" s="20"/>
      <c r="Z11" s="20"/>
      <c r="AA11" s="20"/>
      <c r="AB11" s="20">
        <v>972811018</v>
      </c>
      <c r="AC11" s="20"/>
      <c r="AD11" s="21">
        <f t="shared" si="0"/>
        <v>0</v>
      </c>
      <c r="AE11" s="20">
        <f t="shared" si="13"/>
        <v>0</v>
      </c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1">
        <f t="shared" si="14"/>
        <v>1</v>
      </c>
      <c r="BC11" s="20">
        <f t="shared" si="2"/>
        <v>992811018</v>
      </c>
      <c r="BD11" s="20">
        <f t="shared" si="16"/>
        <v>0</v>
      </c>
      <c r="BE11" s="20">
        <f t="shared" si="16"/>
        <v>0</v>
      </c>
      <c r="BF11" s="20">
        <f t="shared" si="16"/>
        <v>0</v>
      </c>
      <c r="BG11" s="20">
        <f t="shared" si="16"/>
        <v>0</v>
      </c>
      <c r="BH11" s="20">
        <f t="shared" si="16"/>
        <v>0</v>
      </c>
      <c r="BI11" s="20">
        <f t="shared" si="16"/>
        <v>0</v>
      </c>
      <c r="BJ11" s="20">
        <f t="shared" si="16"/>
        <v>0</v>
      </c>
      <c r="BK11" s="20">
        <f t="shared" si="16"/>
        <v>0</v>
      </c>
      <c r="BL11" s="20">
        <f t="shared" si="16"/>
        <v>0</v>
      </c>
      <c r="BM11" s="20">
        <f t="shared" si="16"/>
        <v>0</v>
      </c>
      <c r="BN11" s="20">
        <f t="shared" si="16"/>
        <v>0</v>
      </c>
      <c r="BO11" s="20">
        <f t="shared" si="16"/>
        <v>0</v>
      </c>
      <c r="BP11" s="20">
        <f t="shared" si="16"/>
        <v>0</v>
      </c>
      <c r="BQ11" s="20">
        <f t="shared" si="16"/>
        <v>0</v>
      </c>
      <c r="BR11" s="20">
        <f t="shared" si="16"/>
        <v>0</v>
      </c>
      <c r="BS11" s="20">
        <f t="shared" si="4"/>
        <v>20000000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0">
        <f t="shared" si="4"/>
        <v>0</v>
      </c>
      <c r="BX11" s="20">
        <f>AB11-AZ11</f>
        <v>972811018</v>
      </c>
      <c r="BY11" s="20">
        <f t="shared" si="5"/>
        <v>0</v>
      </c>
      <c r="BZ11" s="21">
        <f t="shared" si="15"/>
        <v>0</v>
      </c>
      <c r="CA11" s="20">
        <f t="shared" si="6"/>
        <v>0</v>
      </c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1">
        <f t="shared" si="7"/>
        <v>1</v>
      </c>
      <c r="CY11" s="20">
        <f t="shared" si="8"/>
        <v>992811018</v>
      </c>
      <c r="CZ11" s="20">
        <f t="shared" si="9"/>
        <v>0</v>
      </c>
      <c r="DA11" s="20">
        <f t="shared" si="9"/>
        <v>0</v>
      </c>
      <c r="DB11" s="20">
        <f t="shared" si="9"/>
        <v>0</v>
      </c>
      <c r="DC11" s="20">
        <f t="shared" si="9"/>
        <v>0</v>
      </c>
      <c r="DD11" s="20">
        <f t="shared" si="9"/>
        <v>0</v>
      </c>
      <c r="DE11" s="20">
        <f t="shared" si="9"/>
        <v>0</v>
      </c>
      <c r="DF11" s="20">
        <f t="shared" si="9"/>
        <v>0</v>
      </c>
      <c r="DG11" s="20">
        <f t="shared" si="9"/>
        <v>0</v>
      </c>
      <c r="DH11" s="20">
        <f t="shared" si="9"/>
        <v>0</v>
      </c>
      <c r="DI11" s="20">
        <f t="shared" si="9"/>
        <v>0</v>
      </c>
      <c r="DJ11" s="20">
        <f t="shared" si="9"/>
        <v>0</v>
      </c>
      <c r="DK11" s="20">
        <f t="shared" si="9"/>
        <v>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20000000</v>
      </c>
      <c r="DP11" s="20">
        <f t="shared" si="10"/>
        <v>0</v>
      </c>
      <c r="DQ11" s="20">
        <f t="shared" si="10"/>
        <v>0</v>
      </c>
      <c r="DR11" s="20">
        <f t="shared" si="10"/>
        <v>0</v>
      </c>
      <c r="DS11" s="20">
        <f t="shared" si="10"/>
        <v>0</v>
      </c>
      <c r="DT11" s="20">
        <f>BX11-CV11</f>
        <v>972811018</v>
      </c>
      <c r="DU11" s="20">
        <f t="shared" si="11"/>
        <v>0</v>
      </c>
    </row>
    <row r="12" spans="1:125" ht="50.25" customHeight="1" x14ac:dyDescent="0.3">
      <c r="A12" s="25"/>
      <c r="B12" s="220"/>
      <c r="C12" s="16" t="s">
        <v>62</v>
      </c>
      <c r="D12" s="17" t="s">
        <v>63</v>
      </c>
      <c r="E12" s="18">
        <v>510</v>
      </c>
      <c r="F12" s="19" t="s">
        <v>49</v>
      </c>
      <c r="G12" s="20">
        <f t="shared" si="12"/>
        <v>15000000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15000000</v>
      </c>
      <c r="X12" s="20"/>
      <c r="Y12" s="20"/>
      <c r="Z12" s="20"/>
      <c r="AA12" s="20"/>
      <c r="AB12" s="20"/>
      <c r="AC12" s="20"/>
      <c r="AD12" s="21">
        <f t="shared" si="0"/>
        <v>0</v>
      </c>
      <c r="AE12" s="20">
        <f t="shared" si="13"/>
        <v>0</v>
      </c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1">
        <f t="shared" si="14"/>
        <v>1</v>
      </c>
      <c r="BC12" s="20">
        <f t="shared" si="2"/>
        <v>15000000</v>
      </c>
      <c r="BD12" s="20">
        <f t="shared" si="16"/>
        <v>0</v>
      </c>
      <c r="BE12" s="20">
        <f t="shared" si="16"/>
        <v>0</v>
      </c>
      <c r="BF12" s="20">
        <f t="shared" si="16"/>
        <v>0</v>
      </c>
      <c r="BG12" s="20">
        <f t="shared" si="16"/>
        <v>0</v>
      </c>
      <c r="BH12" s="20">
        <f t="shared" si="16"/>
        <v>0</v>
      </c>
      <c r="BI12" s="20">
        <f t="shared" si="16"/>
        <v>0</v>
      </c>
      <c r="BJ12" s="20">
        <f t="shared" si="16"/>
        <v>0</v>
      </c>
      <c r="BK12" s="20">
        <f t="shared" si="16"/>
        <v>0</v>
      </c>
      <c r="BL12" s="20">
        <f t="shared" si="16"/>
        <v>0</v>
      </c>
      <c r="BM12" s="20">
        <f t="shared" si="16"/>
        <v>0</v>
      </c>
      <c r="BN12" s="20">
        <f t="shared" si="16"/>
        <v>0</v>
      </c>
      <c r="BO12" s="20">
        <f t="shared" si="16"/>
        <v>0</v>
      </c>
      <c r="BP12" s="20">
        <f t="shared" si="16"/>
        <v>0</v>
      </c>
      <c r="BQ12" s="20">
        <f t="shared" si="16"/>
        <v>0</v>
      </c>
      <c r="BR12" s="20">
        <f t="shared" si="16"/>
        <v>0</v>
      </c>
      <c r="BS12" s="20">
        <f t="shared" si="4"/>
        <v>15000000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0">
        <f t="shared" si="4"/>
        <v>0</v>
      </c>
      <c r="BX12" s="20"/>
      <c r="BY12" s="20">
        <f t="shared" si="5"/>
        <v>0</v>
      </c>
      <c r="BZ12" s="21">
        <f t="shared" si="15"/>
        <v>0</v>
      </c>
      <c r="CA12" s="20">
        <f t="shared" si="6"/>
        <v>0</v>
      </c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1">
        <f t="shared" si="7"/>
        <v>1</v>
      </c>
      <c r="CY12" s="20">
        <f t="shared" si="8"/>
        <v>15000000</v>
      </c>
      <c r="CZ12" s="20">
        <f t="shared" si="9"/>
        <v>0</v>
      </c>
      <c r="DA12" s="20">
        <f t="shared" si="9"/>
        <v>0</v>
      </c>
      <c r="DB12" s="20">
        <f t="shared" si="9"/>
        <v>0</v>
      </c>
      <c r="DC12" s="20">
        <f t="shared" si="9"/>
        <v>0</v>
      </c>
      <c r="DD12" s="20">
        <f t="shared" si="9"/>
        <v>0</v>
      </c>
      <c r="DE12" s="20">
        <f t="shared" si="9"/>
        <v>0</v>
      </c>
      <c r="DF12" s="20">
        <f t="shared" si="9"/>
        <v>0</v>
      </c>
      <c r="DG12" s="20">
        <f t="shared" si="9"/>
        <v>0</v>
      </c>
      <c r="DH12" s="20">
        <f t="shared" si="9"/>
        <v>0</v>
      </c>
      <c r="DI12" s="20">
        <f t="shared" si="9"/>
        <v>0</v>
      </c>
      <c r="DJ12" s="20">
        <f t="shared" si="9"/>
        <v>0</v>
      </c>
      <c r="DK12" s="20">
        <f t="shared" si="9"/>
        <v>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15000000</v>
      </c>
      <c r="DP12" s="20">
        <f t="shared" si="10"/>
        <v>0</v>
      </c>
      <c r="DQ12" s="20">
        <f t="shared" si="10"/>
        <v>0</v>
      </c>
      <c r="DR12" s="20">
        <f t="shared" si="10"/>
        <v>0</v>
      </c>
      <c r="DS12" s="20">
        <f t="shared" si="10"/>
        <v>0</v>
      </c>
      <c r="DT12" s="20"/>
      <c r="DU12" s="20">
        <f t="shared" si="11"/>
        <v>0</v>
      </c>
    </row>
    <row r="13" spans="1:125" ht="32.25" customHeight="1" x14ac:dyDescent="0.3">
      <c r="A13" s="25"/>
      <c r="B13" s="220"/>
      <c r="C13" s="16" t="s">
        <v>64</v>
      </c>
      <c r="D13" s="17" t="s">
        <v>65</v>
      </c>
      <c r="E13" s="18">
        <v>510</v>
      </c>
      <c r="F13" s="19" t="s">
        <v>49</v>
      </c>
      <c r="G13" s="20">
        <f t="shared" si="12"/>
        <v>40000000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v>40000000</v>
      </c>
      <c r="X13" s="20"/>
      <c r="Y13" s="20"/>
      <c r="Z13" s="20"/>
      <c r="AA13" s="20"/>
      <c r="AB13" s="20"/>
      <c r="AC13" s="20"/>
      <c r="AD13" s="21">
        <f t="shared" si="0"/>
        <v>0</v>
      </c>
      <c r="AE13" s="20">
        <f t="shared" si="13"/>
        <v>0</v>
      </c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1">
        <f t="shared" si="14"/>
        <v>1</v>
      </c>
      <c r="BC13" s="20">
        <f t="shared" si="2"/>
        <v>40000000</v>
      </c>
      <c r="BD13" s="20">
        <f t="shared" si="16"/>
        <v>0</v>
      </c>
      <c r="BE13" s="20">
        <f t="shared" si="16"/>
        <v>0</v>
      </c>
      <c r="BF13" s="20">
        <f t="shared" si="16"/>
        <v>0</v>
      </c>
      <c r="BG13" s="20">
        <f t="shared" si="16"/>
        <v>0</v>
      </c>
      <c r="BH13" s="20">
        <f t="shared" si="16"/>
        <v>0</v>
      </c>
      <c r="BI13" s="20">
        <f t="shared" si="16"/>
        <v>0</v>
      </c>
      <c r="BJ13" s="20">
        <f t="shared" si="16"/>
        <v>0</v>
      </c>
      <c r="BK13" s="20">
        <f t="shared" si="16"/>
        <v>0</v>
      </c>
      <c r="BL13" s="20">
        <f t="shared" si="16"/>
        <v>0</v>
      </c>
      <c r="BM13" s="20">
        <f t="shared" si="16"/>
        <v>0</v>
      </c>
      <c r="BN13" s="20">
        <f t="shared" si="16"/>
        <v>0</v>
      </c>
      <c r="BO13" s="20">
        <f t="shared" si="16"/>
        <v>0</v>
      </c>
      <c r="BP13" s="20">
        <f t="shared" si="16"/>
        <v>0</v>
      </c>
      <c r="BQ13" s="20">
        <f t="shared" si="16"/>
        <v>0</v>
      </c>
      <c r="BR13" s="20">
        <f t="shared" si="16"/>
        <v>0</v>
      </c>
      <c r="BS13" s="20">
        <f t="shared" si="4"/>
        <v>40000000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0">
        <f t="shared" si="4"/>
        <v>0</v>
      </c>
      <c r="BX13" s="20"/>
      <c r="BY13" s="20">
        <f t="shared" si="5"/>
        <v>0</v>
      </c>
      <c r="BZ13" s="21">
        <f t="shared" si="15"/>
        <v>0</v>
      </c>
      <c r="CA13" s="20">
        <f t="shared" si="6"/>
        <v>0</v>
      </c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1">
        <f t="shared" si="7"/>
        <v>1</v>
      </c>
      <c r="CY13" s="20">
        <f t="shared" si="8"/>
        <v>40000000</v>
      </c>
      <c r="CZ13" s="20">
        <f t="shared" si="9"/>
        <v>0</v>
      </c>
      <c r="DA13" s="20">
        <f t="shared" si="9"/>
        <v>0</v>
      </c>
      <c r="DB13" s="20">
        <f t="shared" si="9"/>
        <v>0</v>
      </c>
      <c r="DC13" s="20">
        <f t="shared" si="9"/>
        <v>0</v>
      </c>
      <c r="DD13" s="20">
        <f t="shared" si="9"/>
        <v>0</v>
      </c>
      <c r="DE13" s="20">
        <f t="shared" si="9"/>
        <v>0</v>
      </c>
      <c r="DF13" s="20">
        <f t="shared" si="9"/>
        <v>0</v>
      </c>
      <c r="DG13" s="20">
        <f t="shared" si="9"/>
        <v>0</v>
      </c>
      <c r="DH13" s="20">
        <f t="shared" si="9"/>
        <v>0</v>
      </c>
      <c r="DI13" s="20">
        <f t="shared" si="9"/>
        <v>0</v>
      </c>
      <c r="DJ13" s="20">
        <f t="shared" si="9"/>
        <v>0</v>
      </c>
      <c r="DK13" s="20">
        <f t="shared" si="9"/>
        <v>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40000000</v>
      </c>
      <c r="DP13" s="20">
        <f t="shared" si="10"/>
        <v>0</v>
      </c>
      <c r="DQ13" s="20">
        <f t="shared" si="10"/>
        <v>0</v>
      </c>
      <c r="DR13" s="20">
        <f t="shared" si="10"/>
        <v>0</v>
      </c>
      <c r="DS13" s="20">
        <f t="shared" si="10"/>
        <v>0</v>
      </c>
      <c r="DT13" s="20"/>
      <c r="DU13" s="20">
        <f t="shared" si="11"/>
        <v>0</v>
      </c>
    </row>
    <row r="14" spans="1:125" ht="45" customHeight="1" x14ac:dyDescent="0.3">
      <c r="A14" s="25"/>
      <c r="B14" s="217" t="s">
        <v>66</v>
      </c>
      <c r="C14" s="27" t="s">
        <v>67</v>
      </c>
      <c r="D14" s="26" t="s">
        <v>68</v>
      </c>
      <c r="E14" s="18">
        <v>310</v>
      </c>
      <c r="F14" s="19" t="s">
        <v>49</v>
      </c>
      <c r="G14" s="20">
        <f t="shared" si="12"/>
        <v>100000000</v>
      </c>
      <c r="H14" s="20"/>
      <c r="I14" s="20">
        <v>100000000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1">
        <f t="shared" si="0"/>
        <v>0.41</v>
      </c>
      <c r="AE14" s="20">
        <f t="shared" si="13"/>
        <v>41000000</v>
      </c>
      <c r="AF14" s="20"/>
      <c r="AG14" s="20">
        <f>+'[1]FEBRERO 2019'!$K$128</f>
        <v>41000000</v>
      </c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1">
        <f t="shared" si="14"/>
        <v>0.59000000000000008</v>
      </c>
      <c r="BC14" s="20">
        <f t="shared" si="2"/>
        <v>59000000</v>
      </c>
      <c r="BD14" s="20">
        <f t="shared" si="16"/>
        <v>0</v>
      </c>
      <c r="BE14" s="20">
        <f t="shared" si="16"/>
        <v>59000000</v>
      </c>
      <c r="BF14" s="20">
        <f t="shared" si="16"/>
        <v>0</v>
      </c>
      <c r="BG14" s="20">
        <f t="shared" si="16"/>
        <v>0</v>
      </c>
      <c r="BH14" s="20">
        <f t="shared" si="16"/>
        <v>0</v>
      </c>
      <c r="BI14" s="20">
        <f t="shared" si="16"/>
        <v>0</v>
      </c>
      <c r="BJ14" s="20">
        <f t="shared" si="16"/>
        <v>0</v>
      </c>
      <c r="BK14" s="20">
        <f t="shared" si="16"/>
        <v>0</v>
      </c>
      <c r="BL14" s="20">
        <f t="shared" si="16"/>
        <v>0</v>
      </c>
      <c r="BM14" s="20">
        <f t="shared" si="16"/>
        <v>0</v>
      </c>
      <c r="BN14" s="20">
        <f t="shared" si="16"/>
        <v>0</v>
      </c>
      <c r="BO14" s="20">
        <f t="shared" si="16"/>
        <v>0</v>
      </c>
      <c r="BP14" s="20">
        <f t="shared" si="16"/>
        <v>0</v>
      </c>
      <c r="BQ14" s="20">
        <f t="shared" si="16"/>
        <v>0</v>
      </c>
      <c r="BR14" s="20">
        <f t="shared" si="16"/>
        <v>0</v>
      </c>
      <c r="BS14" s="20">
        <f t="shared" si="4"/>
        <v>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0">
        <f t="shared" si="4"/>
        <v>0</v>
      </c>
      <c r="BX14" s="20"/>
      <c r="BY14" s="20">
        <f t="shared" si="5"/>
        <v>0</v>
      </c>
      <c r="BZ14" s="21">
        <f>+CA14/G14</f>
        <v>4.2933329999999999E-2</v>
      </c>
      <c r="CA14" s="20">
        <f t="shared" si="6"/>
        <v>4293333</v>
      </c>
      <c r="CB14" s="20"/>
      <c r="CC14" s="20">
        <f>+'[1]FEBRERO 2019'!$H$126</f>
        <v>4293333</v>
      </c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1">
        <f t="shared" si="7"/>
        <v>0.95706667000000001</v>
      </c>
      <c r="CY14" s="20">
        <f t="shared" si="8"/>
        <v>95706667</v>
      </c>
      <c r="CZ14" s="20">
        <f t="shared" si="9"/>
        <v>0</v>
      </c>
      <c r="DA14" s="20">
        <f t="shared" si="9"/>
        <v>95706667</v>
      </c>
      <c r="DB14" s="20">
        <f t="shared" si="9"/>
        <v>0</v>
      </c>
      <c r="DC14" s="20">
        <f t="shared" si="9"/>
        <v>0</v>
      </c>
      <c r="DD14" s="20">
        <f t="shared" si="9"/>
        <v>0</v>
      </c>
      <c r="DE14" s="20">
        <f t="shared" si="9"/>
        <v>0</v>
      </c>
      <c r="DF14" s="20">
        <f t="shared" si="9"/>
        <v>0</v>
      </c>
      <c r="DG14" s="20">
        <f t="shared" si="9"/>
        <v>0</v>
      </c>
      <c r="DH14" s="20">
        <f t="shared" si="9"/>
        <v>0</v>
      </c>
      <c r="DI14" s="20">
        <f t="shared" si="9"/>
        <v>0</v>
      </c>
      <c r="DJ14" s="20">
        <f t="shared" si="9"/>
        <v>0</v>
      </c>
      <c r="DK14" s="20">
        <f t="shared" si="9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0</v>
      </c>
      <c r="DP14" s="20">
        <f t="shared" si="10"/>
        <v>0</v>
      </c>
      <c r="DQ14" s="20">
        <f t="shared" si="10"/>
        <v>0</v>
      </c>
      <c r="DR14" s="20">
        <f t="shared" si="10"/>
        <v>0</v>
      </c>
      <c r="DS14" s="20">
        <f t="shared" si="10"/>
        <v>0</v>
      </c>
      <c r="DT14" s="20"/>
      <c r="DU14" s="20">
        <f t="shared" si="11"/>
        <v>0</v>
      </c>
    </row>
    <row r="15" spans="1:125" ht="51" customHeight="1" x14ac:dyDescent="0.3">
      <c r="A15" s="25"/>
      <c r="B15" s="218"/>
      <c r="C15" s="16" t="s">
        <v>69</v>
      </c>
      <c r="D15" s="17" t="s">
        <v>70</v>
      </c>
      <c r="E15" s="18">
        <v>310</v>
      </c>
      <c r="F15" s="28" t="s">
        <v>71</v>
      </c>
      <c r="G15" s="20">
        <f t="shared" si="12"/>
        <v>394000000</v>
      </c>
      <c r="H15" s="20"/>
      <c r="I15" s="20">
        <v>290000000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>
        <v>54000000</v>
      </c>
      <c r="Y15" s="20"/>
      <c r="Z15" s="20"/>
      <c r="AA15" s="20"/>
      <c r="AB15" s="20"/>
      <c r="AC15" s="20">
        <f>50000000</f>
        <v>50000000</v>
      </c>
      <c r="AD15" s="21">
        <f t="shared" si="0"/>
        <v>3.1979695431472083E-2</v>
      </c>
      <c r="AE15" s="20">
        <f t="shared" si="1"/>
        <v>12600000</v>
      </c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>
        <f>+'[1]FEBRERO 2019'!$AF$135</f>
        <v>12600000</v>
      </c>
      <c r="BB15" s="21">
        <f t="shared" si="14"/>
        <v>0.96802030456852795</v>
      </c>
      <c r="BC15" s="20">
        <f t="shared" si="2"/>
        <v>381400000</v>
      </c>
      <c r="BD15" s="20">
        <f t="shared" si="16"/>
        <v>0</v>
      </c>
      <c r="BE15" s="20">
        <f t="shared" si="16"/>
        <v>290000000</v>
      </c>
      <c r="BF15" s="20">
        <f t="shared" si="16"/>
        <v>0</v>
      </c>
      <c r="BG15" s="20">
        <f t="shared" si="16"/>
        <v>0</v>
      </c>
      <c r="BH15" s="20">
        <f t="shared" si="16"/>
        <v>0</v>
      </c>
      <c r="BI15" s="20">
        <f t="shared" si="16"/>
        <v>0</v>
      </c>
      <c r="BJ15" s="20">
        <f t="shared" si="16"/>
        <v>0</v>
      </c>
      <c r="BK15" s="20">
        <f t="shared" si="16"/>
        <v>0</v>
      </c>
      <c r="BL15" s="20">
        <f t="shared" si="16"/>
        <v>0</v>
      </c>
      <c r="BM15" s="20">
        <f t="shared" si="16"/>
        <v>0</v>
      </c>
      <c r="BN15" s="20">
        <f t="shared" si="16"/>
        <v>0</v>
      </c>
      <c r="BO15" s="20">
        <f t="shared" si="16"/>
        <v>0</v>
      </c>
      <c r="BP15" s="20">
        <f t="shared" si="16"/>
        <v>0</v>
      </c>
      <c r="BQ15" s="20">
        <f t="shared" si="16"/>
        <v>0</v>
      </c>
      <c r="BR15" s="20">
        <f t="shared" si="16"/>
        <v>0</v>
      </c>
      <c r="BS15" s="20">
        <f t="shared" si="4"/>
        <v>0</v>
      </c>
      <c r="BT15" s="20">
        <f t="shared" si="4"/>
        <v>54000000</v>
      </c>
      <c r="BU15" s="20">
        <f t="shared" si="4"/>
        <v>0</v>
      </c>
      <c r="BV15" s="20">
        <f t="shared" si="4"/>
        <v>0</v>
      </c>
      <c r="BW15" s="20">
        <f t="shared" si="4"/>
        <v>0</v>
      </c>
      <c r="BX15" s="20"/>
      <c r="BY15" s="20">
        <f t="shared" si="5"/>
        <v>37400000</v>
      </c>
      <c r="BZ15" s="21">
        <f>+CA15/G15</f>
        <v>2.4365482233502538E-2</v>
      </c>
      <c r="CA15" s="20">
        <f t="shared" si="6"/>
        <v>9600000</v>
      </c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>
        <f>+'[1]FEBRERO 2019'!$H$133</f>
        <v>9600000</v>
      </c>
      <c r="CX15" s="21">
        <f t="shared" si="7"/>
        <v>0.97563451776649746</v>
      </c>
      <c r="CY15" s="20">
        <f t="shared" si="8"/>
        <v>384400000</v>
      </c>
      <c r="CZ15" s="20">
        <f t="shared" si="9"/>
        <v>0</v>
      </c>
      <c r="DA15" s="20">
        <f t="shared" si="9"/>
        <v>290000000</v>
      </c>
      <c r="DB15" s="20">
        <f t="shared" si="9"/>
        <v>0</v>
      </c>
      <c r="DC15" s="20">
        <f t="shared" si="9"/>
        <v>0</v>
      </c>
      <c r="DD15" s="20">
        <f t="shared" si="9"/>
        <v>0</v>
      </c>
      <c r="DE15" s="20">
        <f t="shared" si="9"/>
        <v>0</v>
      </c>
      <c r="DF15" s="20">
        <f t="shared" si="9"/>
        <v>0</v>
      </c>
      <c r="DG15" s="20">
        <f t="shared" si="9"/>
        <v>0</v>
      </c>
      <c r="DH15" s="20">
        <f t="shared" si="9"/>
        <v>0</v>
      </c>
      <c r="DI15" s="20">
        <f t="shared" si="9"/>
        <v>0</v>
      </c>
      <c r="DJ15" s="20">
        <f t="shared" si="9"/>
        <v>0</v>
      </c>
      <c r="DK15" s="20">
        <f t="shared" si="9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10"/>
        <v>54000000</v>
      </c>
      <c r="DQ15" s="20">
        <f t="shared" si="10"/>
        <v>0</v>
      </c>
      <c r="DR15" s="20">
        <f t="shared" si="10"/>
        <v>0</v>
      </c>
      <c r="DS15" s="20">
        <f t="shared" si="10"/>
        <v>0</v>
      </c>
      <c r="DT15" s="20"/>
      <c r="DU15" s="20">
        <f t="shared" si="11"/>
        <v>40400000</v>
      </c>
    </row>
    <row r="16" spans="1:125" ht="23.25" customHeight="1" x14ac:dyDescent="0.3">
      <c r="A16" s="25"/>
      <c r="B16" s="218"/>
      <c r="C16" s="16" t="s">
        <v>72</v>
      </c>
      <c r="D16" s="17" t="s">
        <v>73</v>
      </c>
      <c r="E16" s="18">
        <v>310</v>
      </c>
      <c r="F16" s="19" t="s">
        <v>49</v>
      </c>
      <c r="G16" s="20">
        <f t="shared" si="12"/>
        <v>45000000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>
        <v>45000000</v>
      </c>
      <c r="X16" s="20"/>
      <c r="Y16" s="20"/>
      <c r="Z16" s="20"/>
      <c r="AA16" s="20"/>
      <c r="AB16" s="20"/>
      <c r="AC16" s="20"/>
      <c r="AD16" s="21">
        <f t="shared" si="0"/>
        <v>0</v>
      </c>
      <c r="AE16" s="20">
        <f t="shared" si="1"/>
        <v>0</v>
      </c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1">
        <f t="shared" si="14"/>
        <v>1</v>
      </c>
      <c r="BC16" s="20">
        <f t="shared" si="2"/>
        <v>45000000</v>
      </c>
      <c r="BD16" s="20">
        <f t="shared" si="16"/>
        <v>0</v>
      </c>
      <c r="BE16" s="20">
        <f t="shared" si="16"/>
        <v>0</v>
      </c>
      <c r="BF16" s="20">
        <f t="shared" si="16"/>
        <v>0</v>
      </c>
      <c r="BG16" s="20">
        <f t="shared" si="16"/>
        <v>0</v>
      </c>
      <c r="BH16" s="20">
        <f t="shared" si="16"/>
        <v>0</v>
      </c>
      <c r="BI16" s="20">
        <f t="shared" si="16"/>
        <v>0</v>
      </c>
      <c r="BJ16" s="20">
        <f t="shared" si="16"/>
        <v>0</v>
      </c>
      <c r="BK16" s="20">
        <f t="shared" si="16"/>
        <v>0</v>
      </c>
      <c r="BL16" s="20">
        <f t="shared" si="16"/>
        <v>0</v>
      </c>
      <c r="BM16" s="20">
        <f t="shared" si="16"/>
        <v>0</v>
      </c>
      <c r="BN16" s="20">
        <f t="shared" si="16"/>
        <v>0</v>
      </c>
      <c r="BO16" s="20">
        <f t="shared" si="16"/>
        <v>0</v>
      </c>
      <c r="BP16" s="20">
        <f t="shared" si="16"/>
        <v>0</v>
      </c>
      <c r="BQ16" s="20">
        <f t="shared" si="16"/>
        <v>0</v>
      </c>
      <c r="BR16" s="20">
        <f t="shared" si="16"/>
        <v>0</v>
      </c>
      <c r="BS16" s="20">
        <f t="shared" si="4"/>
        <v>45000000</v>
      </c>
      <c r="BT16" s="20">
        <f t="shared" si="4"/>
        <v>0</v>
      </c>
      <c r="BU16" s="20">
        <f t="shared" si="4"/>
        <v>0</v>
      </c>
      <c r="BV16" s="20">
        <f t="shared" si="4"/>
        <v>0</v>
      </c>
      <c r="BW16" s="20">
        <f t="shared" si="4"/>
        <v>0</v>
      </c>
      <c r="BX16" s="20"/>
      <c r="BY16" s="20">
        <f t="shared" si="5"/>
        <v>0</v>
      </c>
      <c r="BZ16" s="21">
        <f>+CA16/G16</f>
        <v>0</v>
      </c>
      <c r="CA16" s="20">
        <f t="shared" si="6"/>
        <v>0</v>
      </c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1">
        <f t="shared" si="7"/>
        <v>1</v>
      </c>
      <c r="CY16" s="20">
        <f t="shared" si="8"/>
        <v>45000000</v>
      </c>
      <c r="CZ16" s="20">
        <f t="shared" si="9"/>
        <v>0</v>
      </c>
      <c r="DA16" s="20">
        <f t="shared" si="9"/>
        <v>0</v>
      </c>
      <c r="DB16" s="20">
        <f t="shared" si="9"/>
        <v>0</v>
      </c>
      <c r="DC16" s="20">
        <f t="shared" si="9"/>
        <v>0</v>
      </c>
      <c r="DD16" s="20">
        <f t="shared" si="9"/>
        <v>0</v>
      </c>
      <c r="DE16" s="20">
        <f t="shared" si="9"/>
        <v>0</v>
      </c>
      <c r="DF16" s="20">
        <f t="shared" si="9"/>
        <v>0</v>
      </c>
      <c r="DG16" s="20">
        <f t="shared" si="9"/>
        <v>0</v>
      </c>
      <c r="DH16" s="20">
        <f t="shared" si="9"/>
        <v>0</v>
      </c>
      <c r="DI16" s="20">
        <f t="shared" si="9"/>
        <v>0</v>
      </c>
      <c r="DJ16" s="20">
        <f t="shared" si="9"/>
        <v>0</v>
      </c>
      <c r="DK16" s="20">
        <f t="shared" si="9"/>
        <v>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45000000</v>
      </c>
      <c r="DP16" s="20">
        <f t="shared" si="10"/>
        <v>0</v>
      </c>
      <c r="DQ16" s="20">
        <f t="shared" si="10"/>
        <v>0</v>
      </c>
      <c r="DR16" s="20">
        <f t="shared" si="10"/>
        <v>0</v>
      </c>
      <c r="DS16" s="20">
        <f t="shared" si="10"/>
        <v>0</v>
      </c>
      <c r="DT16" s="20"/>
      <c r="DU16" s="20">
        <f t="shared" si="11"/>
        <v>0</v>
      </c>
    </row>
    <row r="17" spans="1:125" ht="21.75" customHeight="1" x14ac:dyDescent="0.3">
      <c r="A17" s="25"/>
      <c r="B17" s="218"/>
      <c r="C17" s="16" t="s">
        <v>74</v>
      </c>
      <c r="D17" s="17" t="s">
        <v>75</v>
      </c>
      <c r="E17" s="18">
        <v>310</v>
      </c>
      <c r="F17" s="19" t="s">
        <v>49</v>
      </c>
      <c r="G17" s="20">
        <f t="shared" si="12"/>
        <v>4000000</v>
      </c>
      <c r="H17" s="29"/>
      <c r="I17" s="20"/>
      <c r="J17" s="20"/>
      <c r="K17" s="20"/>
      <c r="L17" s="29"/>
      <c r="M17" s="20"/>
      <c r="N17" s="20"/>
      <c r="O17" s="29"/>
      <c r="P17" s="24"/>
      <c r="Q17" s="24"/>
      <c r="R17" s="29"/>
      <c r="S17" s="29"/>
      <c r="T17" s="29"/>
      <c r="U17" s="29"/>
      <c r="V17" s="29"/>
      <c r="W17" s="20">
        <v>4000000</v>
      </c>
      <c r="X17" s="20"/>
      <c r="Y17" s="29"/>
      <c r="Z17" s="29"/>
      <c r="AA17" s="29"/>
      <c r="AB17" s="29"/>
      <c r="AC17" s="20"/>
      <c r="AD17" s="21">
        <f t="shared" si="0"/>
        <v>0</v>
      </c>
      <c r="AE17" s="20">
        <f t="shared" si="1"/>
        <v>0</v>
      </c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1">
        <f t="shared" si="14"/>
        <v>1</v>
      </c>
      <c r="BC17" s="20">
        <f t="shared" si="2"/>
        <v>4000000</v>
      </c>
      <c r="BD17" s="20">
        <f t="shared" si="16"/>
        <v>0</v>
      </c>
      <c r="BE17" s="20">
        <f t="shared" si="16"/>
        <v>0</v>
      </c>
      <c r="BF17" s="20">
        <f t="shared" si="16"/>
        <v>0</v>
      </c>
      <c r="BG17" s="20">
        <f t="shared" si="16"/>
        <v>0</v>
      </c>
      <c r="BH17" s="20">
        <f t="shared" si="16"/>
        <v>0</v>
      </c>
      <c r="BI17" s="20">
        <f t="shared" si="16"/>
        <v>0</v>
      </c>
      <c r="BJ17" s="20">
        <f t="shared" si="16"/>
        <v>0</v>
      </c>
      <c r="BK17" s="20">
        <f t="shared" si="16"/>
        <v>0</v>
      </c>
      <c r="BL17" s="20">
        <f t="shared" si="16"/>
        <v>0</v>
      </c>
      <c r="BM17" s="20">
        <f t="shared" si="16"/>
        <v>0</v>
      </c>
      <c r="BN17" s="20">
        <f t="shared" si="16"/>
        <v>0</v>
      </c>
      <c r="BO17" s="20">
        <f t="shared" si="16"/>
        <v>0</v>
      </c>
      <c r="BP17" s="20">
        <f t="shared" si="16"/>
        <v>0</v>
      </c>
      <c r="BQ17" s="20">
        <f t="shared" si="16"/>
        <v>0</v>
      </c>
      <c r="BR17" s="20">
        <f t="shared" si="16"/>
        <v>0</v>
      </c>
      <c r="BS17" s="20">
        <f t="shared" si="4"/>
        <v>4000000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0">
        <f t="shared" si="4"/>
        <v>0</v>
      </c>
      <c r="BX17" s="20"/>
      <c r="BY17" s="20">
        <f t="shared" si="5"/>
        <v>0</v>
      </c>
      <c r="BZ17" s="21">
        <f>+CA17/G17</f>
        <v>0</v>
      </c>
      <c r="CA17" s="20">
        <f t="shared" si="6"/>
        <v>0</v>
      </c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1">
        <f t="shared" si="7"/>
        <v>1</v>
      </c>
      <c r="CY17" s="20">
        <f t="shared" si="8"/>
        <v>4000000</v>
      </c>
      <c r="CZ17" s="20">
        <f t="shared" si="9"/>
        <v>0</v>
      </c>
      <c r="DA17" s="20">
        <f t="shared" si="9"/>
        <v>0</v>
      </c>
      <c r="DB17" s="20">
        <f t="shared" si="9"/>
        <v>0</v>
      </c>
      <c r="DC17" s="20">
        <f t="shared" si="9"/>
        <v>0</v>
      </c>
      <c r="DD17" s="20">
        <f t="shared" si="9"/>
        <v>0</v>
      </c>
      <c r="DE17" s="20">
        <f t="shared" si="9"/>
        <v>0</v>
      </c>
      <c r="DF17" s="20">
        <f t="shared" si="9"/>
        <v>0</v>
      </c>
      <c r="DG17" s="20">
        <f t="shared" si="9"/>
        <v>0</v>
      </c>
      <c r="DH17" s="20">
        <f t="shared" si="9"/>
        <v>0</v>
      </c>
      <c r="DI17" s="20">
        <f t="shared" si="9"/>
        <v>0</v>
      </c>
      <c r="DJ17" s="20">
        <f t="shared" si="9"/>
        <v>0</v>
      </c>
      <c r="DK17" s="20">
        <f t="shared" si="9"/>
        <v>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4000000</v>
      </c>
      <c r="DP17" s="20">
        <f t="shared" si="10"/>
        <v>0</v>
      </c>
      <c r="DQ17" s="20">
        <f t="shared" si="10"/>
        <v>0</v>
      </c>
      <c r="DR17" s="20">
        <f t="shared" si="10"/>
        <v>0</v>
      </c>
      <c r="DS17" s="20">
        <f t="shared" si="10"/>
        <v>0</v>
      </c>
      <c r="DT17" s="20"/>
      <c r="DU17" s="20">
        <f t="shared" si="11"/>
        <v>0</v>
      </c>
    </row>
    <row r="18" spans="1:125" ht="44.25" customHeight="1" x14ac:dyDescent="0.3">
      <c r="A18" s="25"/>
      <c r="B18" s="219"/>
      <c r="C18" s="16" t="s">
        <v>76</v>
      </c>
      <c r="D18" s="26" t="s">
        <v>77</v>
      </c>
      <c r="E18" s="18">
        <v>310</v>
      </c>
      <c r="F18" s="30" t="s">
        <v>78</v>
      </c>
      <c r="G18" s="20">
        <f t="shared" si="12"/>
        <v>42000000</v>
      </c>
      <c r="H18" s="29"/>
      <c r="I18" s="20"/>
      <c r="J18" s="20"/>
      <c r="K18" s="20"/>
      <c r="L18" s="29"/>
      <c r="M18" s="20"/>
      <c r="N18" s="20"/>
      <c r="O18" s="29"/>
      <c r="P18" s="24"/>
      <c r="Q18" s="24"/>
      <c r="R18" s="29"/>
      <c r="S18" s="29"/>
      <c r="T18" s="29"/>
      <c r="U18" s="29"/>
      <c r="V18" s="29"/>
      <c r="W18" s="20">
        <v>27000000</v>
      </c>
      <c r="X18" s="20"/>
      <c r="Y18" s="29"/>
      <c r="Z18" s="29"/>
      <c r="AA18" s="29"/>
      <c r="AB18" s="29"/>
      <c r="AC18" s="20">
        <v>15000000</v>
      </c>
      <c r="AD18" s="21">
        <f t="shared" si="0"/>
        <v>0.8571428571428571</v>
      </c>
      <c r="AE18" s="20">
        <f t="shared" si="1"/>
        <v>36000000</v>
      </c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>
        <f>+'[1]FEBRERO 2019'!$Y$159</f>
        <v>27000000</v>
      </c>
      <c r="AV18" s="20"/>
      <c r="AW18" s="20"/>
      <c r="AX18" s="20"/>
      <c r="AY18" s="20"/>
      <c r="AZ18" s="20"/>
      <c r="BA18" s="20">
        <f>+'[2]ENERO 2019'!$AF$154</f>
        <v>9000000</v>
      </c>
      <c r="BB18" s="21">
        <f t="shared" si="14"/>
        <v>0.1428571428571429</v>
      </c>
      <c r="BC18" s="20">
        <f t="shared" si="2"/>
        <v>6000000</v>
      </c>
      <c r="BD18" s="20">
        <f t="shared" si="16"/>
        <v>0</v>
      </c>
      <c r="BE18" s="20">
        <f t="shared" si="16"/>
        <v>0</v>
      </c>
      <c r="BF18" s="20">
        <f t="shared" si="16"/>
        <v>0</v>
      </c>
      <c r="BG18" s="20">
        <f t="shared" si="16"/>
        <v>0</v>
      </c>
      <c r="BH18" s="20">
        <f t="shared" si="16"/>
        <v>0</v>
      </c>
      <c r="BI18" s="20">
        <f t="shared" si="16"/>
        <v>0</v>
      </c>
      <c r="BJ18" s="20">
        <f t="shared" si="16"/>
        <v>0</v>
      </c>
      <c r="BK18" s="20">
        <f t="shared" si="16"/>
        <v>0</v>
      </c>
      <c r="BL18" s="20">
        <f t="shared" si="16"/>
        <v>0</v>
      </c>
      <c r="BM18" s="20">
        <f t="shared" si="16"/>
        <v>0</v>
      </c>
      <c r="BN18" s="20">
        <f t="shared" si="16"/>
        <v>0</v>
      </c>
      <c r="BO18" s="20">
        <f t="shared" si="16"/>
        <v>0</v>
      </c>
      <c r="BP18" s="20">
        <f t="shared" si="16"/>
        <v>0</v>
      </c>
      <c r="BQ18" s="20">
        <f t="shared" si="16"/>
        <v>0</v>
      </c>
      <c r="BR18" s="20">
        <f t="shared" si="16"/>
        <v>0</v>
      </c>
      <c r="BS18" s="20">
        <f t="shared" si="4"/>
        <v>0</v>
      </c>
      <c r="BT18" s="20">
        <f t="shared" si="4"/>
        <v>0</v>
      </c>
      <c r="BU18" s="20">
        <f t="shared" si="4"/>
        <v>0</v>
      </c>
      <c r="BV18" s="20">
        <f t="shared" si="4"/>
        <v>0</v>
      </c>
      <c r="BW18" s="20">
        <f t="shared" si="4"/>
        <v>0</v>
      </c>
      <c r="BX18" s="20"/>
      <c r="BY18" s="20">
        <f t="shared" si="5"/>
        <v>6000000</v>
      </c>
      <c r="BZ18" s="21">
        <f t="shared" ref="BZ18:BZ23" si="17">+CA18/G18</f>
        <v>0</v>
      </c>
      <c r="CA18" s="20">
        <f t="shared" si="6"/>
        <v>0</v>
      </c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1">
        <f t="shared" si="7"/>
        <v>1</v>
      </c>
      <c r="CY18" s="20">
        <f t="shared" si="8"/>
        <v>42000000</v>
      </c>
      <c r="CZ18" s="20">
        <f t="shared" si="9"/>
        <v>0</v>
      </c>
      <c r="DA18" s="20">
        <f t="shared" si="9"/>
        <v>0</v>
      </c>
      <c r="DB18" s="20">
        <f t="shared" si="9"/>
        <v>0</v>
      </c>
      <c r="DC18" s="20">
        <f t="shared" si="9"/>
        <v>0</v>
      </c>
      <c r="DD18" s="20">
        <f t="shared" si="9"/>
        <v>0</v>
      </c>
      <c r="DE18" s="20">
        <f t="shared" si="9"/>
        <v>0</v>
      </c>
      <c r="DF18" s="20">
        <f t="shared" si="9"/>
        <v>0</v>
      </c>
      <c r="DG18" s="20">
        <f t="shared" si="9"/>
        <v>0</v>
      </c>
      <c r="DH18" s="20">
        <f t="shared" si="9"/>
        <v>0</v>
      </c>
      <c r="DI18" s="20">
        <f t="shared" si="9"/>
        <v>0</v>
      </c>
      <c r="DJ18" s="20">
        <f t="shared" si="9"/>
        <v>0</v>
      </c>
      <c r="DK18" s="20">
        <f t="shared" si="9"/>
        <v>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27000000</v>
      </c>
      <c r="DP18" s="20">
        <f t="shared" si="10"/>
        <v>0</v>
      </c>
      <c r="DQ18" s="20">
        <f t="shared" si="10"/>
        <v>0</v>
      </c>
      <c r="DR18" s="20">
        <f t="shared" si="10"/>
        <v>0</v>
      </c>
      <c r="DS18" s="20">
        <f t="shared" si="10"/>
        <v>0</v>
      </c>
      <c r="DT18" s="20"/>
      <c r="DU18" s="20">
        <f t="shared" si="11"/>
        <v>15000000</v>
      </c>
    </row>
    <row r="19" spans="1:125" ht="45" customHeight="1" x14ac:dyDescent="0.3">
      <c r="A19" s="25"/>
      <c r="B19" s="217" t="s">
        <v>79</v>
      </c>
      <c r="C19" s="27" t="s">
        <v>80</v>
      </c>
      <c r="D19" s="17" t="s">
        <v>81</v>
      </c>
      <c r="E19" s="18">
        <v>510</v>
      </c>
      <c r="F19" s="19" t="s">
        <v>49</v>
      </c>
      <c r="G19" s="20">
        <f t="shared" si="12"/>
        <v>100644090</v>
      </c>
      <c r="H19" s="20"/>
      <c r="I19" s="20">
        <v>80000000</v>
      </c>
      <c r="J19" s="20">
        <v>20644090</v>
      </c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1">
        <f t="shared" si="0"/>
        <v>0.57191644337983483</v>
      </c>
      <c r="AE19" s="20">
        <f t="shared" si="1"/>
        <v>57560010</v>
      </c>
      <c r="AF19" s="20"/>
      <c r="AG19" s="20">
        <f>+'[1]FEBRERO 2019'!$K$955</f>
        <v>57560010</v>
      </c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1">
        <f t="shared" si="14"/>
        <v>0.42808355662016517</v>
      </c>
      <c r="BC19" s="20">
        <f t="shared" si="2"/>
        <v>43084080</v>
      </c>
      <c r="BD19" s="20">
        <f t="shared" si="16"/>
        <v>0</v>
      </c>
      <c r="BE19" s="20">
        <f t="shared" si="16"/>
        <v>22439990</v>
      </c>
      <c r="BF19" s="20">
        <f t="shared" si="16"/>
        <v>20644090</v>
      </c>
      <c r="BG19" s="20">
        <f t="shared" si="16"/>
        <v>0</v>
      </c>
      <c r="BH19" s="20">
        <f t="shared" si="16"/>
        <v>0</v>
      </c>
      <c r="BI19" s="20">
        <f t="shared" si="16"/>
        <v>0</v>
      </c>
      <c r="BJ19" s="20">
        <f t="shared" si="16"/>
        <v>0</v>
      </c>
      <c r="BK19" s="20">
        <f t="shared" si="16"/>
        <v>0</v>
      </c>
      <c r="BL19" s="20">
        <f t="shared" si="16"/>
        <v>0</v>
      </c>
      <c r="BM19" s="20">
        <f t="shared" si="16"/>
        <v>0</v>
      </c>
      <c r="BN19" s="20">
        <f t="shared" si="16"/>
        <v>0</v>
      </c>
      <c r="BO19" s="20">
        <f t="shared" si="16"/>
        <v>0</v>
      </c>
      <c r="BP19" s="20">
        <f t="shared" si="16"/>
        <v>0</v>
      </c>
      <c r="BQ19" s="20">
        <f t="shared" si="16"/>
        <v>0</v>
      </c>
      <c r="BR19" s="20">
        <f t="shared" si="16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0">
        <f t="shared" si="4"/>
        <v>0</v>
      </c>
      <c r="BX19" s="20"/>
      <c r="BY19" s="20">
        <f t="shared" si="5"/>
        <v>0</v>
      </c>
      <c r="BZ19" s="21">
        <f t="shared" si="17"/>
        <v>0.19375206234166359</v>
      </c>
      <c r="CA19" s="20">
        <f t="shared" si="6"/>
        <v>19500000</v>
      </c>
      <c r="CB19" s="20"/>
      <c r="CC19" s="20">
        <f>+'[2]ENERO 2019'!$H$823</f>
        <v>19500000</v>
      </c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1">
        <f t="shared" si="7"/>
        <v>0.80624793765833647</v>
      </c>
      <c r="CY19" s="20">
        <f t="shared" si="8"/>
        <v>81144090</v>
      </c>
      <c r="CZ19" s="20">
        <f t="shared" si="9"/>
        <v>0</v>
      </c>
      <c r="DA19" s="20">
        <f t="shared" si="9"/>
        <v>60500000</v>
      </c>
      <c r="DB19" s="20">
        <f t="shared" si="9"/>
        <v>20644090</v>
      </c>
      <c r="DC19" s="20">
        <f t="shared" si="9"/>
        <v>0</v>
      </c>
      <c r="DD19" s="20">
        <f t="shared" si="9"/>
        <v>0</v>
      </c>
      <c r="DE19" s="20">
        <f t="shared" si="9"/>
        <v>0</v>
      </c>
      <c r="DF19" s="20">
        <f t="shared" si="9"/>
        <v>0</v>
      </c>
      <c r="DG19" s="20">
        <f t="shared" si="9"/>
        <v>0</v>
      </c>
      <c r="DH19" s="20">
        <f t="shared" si="9"/>
        <v>0</v>
      </c>
      <c r="DI19" s="20">
        <f t="shared" si="9"/>
        <v>0</v>
      </c>
      <c r="DJ19" s="20">
        <f t="shared" si="9"/>
        <v>0</v>
      </c>
      <c r="DK19" s="20">
        <f t="shared" si="9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ref="DO19:DO36" si="18">W19-CQ19</f>
        <v>0</v>
      </c>
      <c r="DP19" s="20">
        <f t="shared" si="10"/>
        <v>0</v>
      </c>
      <c r="DQ19" s="20">
        <f t="shared" si="10"/>
        <v>0</v>
      </c>
      <c r="DR19" s="20">
        <f t="shared" si="10"/>
        <v>0</v>
      </c>
      <c r="DS19" s="20">
        <f t="shared" si="10"/>
        <v>0</v>
      </c>
      <c r="DT19" s="20"/>
      <c r="DU19" s="20">
        <f t="shared" si="11"/>
        <v>0</v>
      </c>
    </row>
    <row r="20" spans="1:125" ht="45" customHeight="1" x14ac:dyDescent="0.3">
      <c r="A20" s="25"/>
      <c r="B20" s="218"/>
      <c r="C20" s="16" t="s">
        <v>82</v>
      </c>
      <c r="D20" s="17" t="s">
        <v>83</v>
      </c>
      <c r="E20" s="18">
        <v>510</v>
      </c>
      <c r="F20" s="19" t="s">
        <v>49</v>
      </c>
      <c r="G20" s="20">
        <f t="shared" si="12"/>
        <v>100000000</v>
      </c>
      <c r="H20" s="20"/>
      <c r="I20" s="20">
        <v>80000000</v>
      </c>
      <c r="J20" s="20">
        <v>20000000</v>
      </c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>
        <f t="shared" si="0"/>
        <v>0.8</v>
      </c>
      <c r="AE20" s="20">
        <f t="shared" si="1"/>
        <v>80000000</v>
      </c>
      <c r="AF20" s="20"/>
      <c r="AG20" s="20">
        <f>+'[1]FEBRERO 2019'!$K$965</f>
        <v>80000000</v>
      </c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1">
        <f t="shared" si="14"/>
        <v>0.19999999999999996</v>
      </c>
      <c r="BC20" s="20">
        <f t="shared" si="2"/>
        <v>20000000</v>
      </c>
      <c r="BD20" s="20">
        <f t="shared" si="16"/>
        <v>0</v>
      </c>
      <c r="BE20" s="20">
        <f t="shared" si="16"/>
        <v>0</v>
      </c>
      <c r="BF20" s="20">
        <f t="shared" si="16"/>
        <v>20000000</v>
      </c>
      <c r="BG20" s="20">
        <f t="shared" si="16"/>
        <v>0</v>
      </c>
      <c r="BH20" s="20">
        <f t="shared" si="16"/>
        <v>0</v>
      </c>
      <c r="BI20" s="20">
        <f t="shared" si="16"/>
        <v>0</v>
      </c>
      <c r="BJ20" s="20">
        <f t="shared" si="16"/>
        <v>0</v>
      </c>
      <c r="BK20" s="20">
        <f t="shared" si="16"/>
        <v>0</v>
      </c>
      <c r="BL20" s="20">
        <f t="shared" si="16"/>
        <v>0</v>
      </c>
      <c r="BM20" s="20">
        <f t="shared" si="16"/>
        <v>0</v>
      </c>
      <c r="BN20" s="20">
        <f t="shared" si="16"/>
        <v>0</v>
      </c>
      <c r="BO20" s="20">
        <f t="shared" si="16"/>
        <v>0</v>
      </c>
      <c r="BP20" s="20">
        <f t="shared" si="16"/>
        <v>0</v>
      </c>
      <c r="BQ20" s="20">
        <f t="shared" si="16"/>
        <v>0</v>
      </c>
      <c r="BR20" s="20">
        <f t="shared" si="16"/>
        <v>0</v>
      </c>
      <c r="BS20" s="20">
        <f t="shared" si="16"/>
        <v>0</v>
      </c>
      <c r="BT20" s="20">
        <f t="shared" ref="BT20:BW36" si="19">X20-AV20</f>
        <v>0</v>
      </c>
      <c r="BU20" s="20">
        <f t="shared" si="19"/>
        <v>0</v>
      </c>
      <c r="BV20" s="20">
        <f t="shared" si="19"/>
        <v>0</v>
      </c>
      <c r="BW20" s="20">
        <f t="shared" si="19"/>
        <v>0</v>
      </c>
      <c r="BX20" s="20"/>
      <c r="BY20" s="20">
        <f t="shared" si="5"/>
        <v>0</v>
      </c>
      <c r="BZ20" s="21">
        <f t="shared" si="17"/>
        <v>0.13233333</v>
      </c>
      <c r="CA20" s="20">
        <f t="shared" si="6"/>
        <v>13233333</v>
      </c>
      <c r="CB20" s="20"/>
      <c r="CC20" s="20">
        <f>+'[1]FEBRERO 2019'!$H$963</f>
        <v>13233333</v>
      </c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1">
        <f t="shared" si="7"/>
        <v>0.86766666999999997</v>
      </c>
      <c r="CY20" s="20">
        <f t="shared" si="8"/>
        <v>86766667</v>
      </c>
      <c r="CZ20" s="20">
        <f t="shared" ref="CZ20:DN36" si="20">H20-CB20</f>
        <v>0</v>
      </c>
      <c r="DA20" s="20">
        <f t="shared" si="20"/>
        <v>66766667</v>
      </c>
      <c r="DB20" s="20">
        <f t="shared" si="20"/>
        <v>20000000</v>
      </c>
      <c r="DC20" s="20">
        <f t="shared" si="20"/>
        <v>0</v>
      </c>
      <c r="DD20" s="20">
        <f t="shared" si="20"/>
        <v>0</v>
      </c>
      <c r="DE20" s="20">
        <f t="shared" si="20"/>
        <v>0</v>
      </c>
      <c r="DF20" s="20">
        <f t="shared" si="20"/>
        <v>0</v>
      </c>
      <c r="DG20" s="20">
        <f t="shared" si="20"/>
        <v>0</v>
      </c>
      <c r="DH20" s="20">
        <f t="shared" si="20"/>
        <v>0</v>
      </c>
      <c r="DI20" s="20">
        <f t="shared" si="20"/>
        <v>0</v>
      </c>
      <c r="DJ20" s="20">
        <f t="shared" si="20"/>
        <v>0</v>
      </c>
      <c r="DK20" s="20">
        <f t="shared" si="20"/>
        <v>0</v>
      </c>
      <c r="DL20" s="20">
        <f t="shared" si="20"/>
        <v>0</v>
      </c>
      <c r="DM20" s="20">
        <f t="shared" si="20"/>
        <v>0</v>
      </c>
      <c r="DN20" s="20">
        <f t="shared" si="20"/>
        <v>0</v>
      </c>
      <c r="DO20" s="20">
        <f t="shared" si="18"/>
        <v>0</v>
      </c>
      <c r="DP20" s="20">
        <f t="shared" si="10"/>
        <v>0</v>
      </c>
      <c r="DQ20" s="20">
        <f t="shared" si="10"/>
        <v>0</v>
      </c>
      <c r="DR20" s="20">
        <f t="shared" si="10"/>
        <v>0</v>
      </c>
      <c r="DS20" s="20">
        <f t="shared" si="10"/>
        <v>0</v>
      </c>
      <c r="DT20" s="20"/>
      <c r="DU20" s="20">
        <f t="shared" si="11"/>
        <v>0</v>
      </c>
    </row>
    <row r="21" spans="1:125" ht="47.25" customHeight="1" x14ac:dyDescent="0.3">
      <c r="A21" s="25"/>
      <c r="B21" s="218"/>
      <c r="C21" s="16" t="s">
        <v>84</v>
      </c>
      <c r="D21" s="17" t="s">
        <v>85</v>
      </c>
      <c r="E21" s="18">
        <v>510</v>
      </c>
      <c r="F21" s="19" t="s">
        <v>49</v>
      </c>
      <c r="G21" s="20">
        <f t="shared" si="12"/>
        <v>100000000</v>
      </c>
      <c r="H21" s="20"/>
      <c r="I21" s="20">
        <v>80000000</v>
      </c>
      <c r="J21" s="20">
        <v>20000000</v>
      </c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>
        <f t="shared" si="0"/>
        <v>0.64515</v>
      </c>
      <c r="AE21" s="20">
        <f t="shared" si="1"/>
        <v>64515000</v>
      </c>
      <c r="AF21" s="20"/>
      <c r="AG21" s="20">
        <f>+'[1]FEBRERO 2019'!$K$981</f>
        <v>64515000</v>
      </c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1">
        <f t="shared" si="14"/>
        <v>0.35485</v>
      </c>
      <c r="BC21" s="20">
        <f t="shared" si="2"/>
        <v>35485000</v>
      </c>
      <c r="BD21" s="20">
        <f t="shared" si="16"/>
        <v>0</v>
      </c>
      <c r="BE21" s="20">
        <f t="shared" si="16"/>
        <v>15485000</v>
      </c>
      <c r="BF21" s="20">
        <f t="shared" si="16"/>
        <v>20000000</v>
      </c>
      <c r="BG21" s="20">
        <f t="shared" si="16"/>
        <v>0</v>
      </c>
      <c r="BH21" s="20">
        <f t="shared" si="16"/>
        <v>0</v>
      </c>
      <c r="BI21" s="20">
        <f t="shared" si="16"/>
        <v>0</v>
      </c>
      <c r="BJ21" s="20">
        <f t="shared" si="16"/>
        <v>0</v>
      </c>
      <c r="BK21" s="20">
        <f t="shared" si="16"/>
        <v>0</v>
      </c>
      <c r="BL21" s="20">
        <f t="shared" si="16"/>
        <v>0</v>
      </c>
      <c r="BM21" s="20">
        <f t="shared" si="16"/>
        <v>0</v>
      </c>
      <c r="BN21" s="20">
        <f t="shared" si="16"/>
        <v>0</v>
      </c>
      <c r="BO21" s="20">
        <f t="shared" si="16"/>
        <v>0</v>
      </c>
      <c r="BP21" s="20">
        <f t="shared" si="16"/>
        <v>0</v>
      </c>
      <c r="BQ21" s="20">
        <f t="shared" si="16"/>
        <v>0</v>
      </c>
      <c r="BR21" s="20">
        <f t="shared" si="16"/>
        <v>0</v>
      </c>
      <c r="BS21" s="20">
        <f t="shared" si="16"/>
        <v>0</v>
      </c>
      <c r="BT21" s="20">
        <f t="shared" si="19"/>
        <v>0</v>
      </c>
      <c r="BU21" s="20">
        <f t="shared" si="19"/>
        <v>0</v>
      </c>
      <c r="BV21" s="20">
        <f t="shared" si="19"/>
        <v>0</v>
      </c>
      <c r="BW21" s="20">
        <f t="shared" si="19"/>
        <v>0</v>
      </c>
      <c r="BX21" s="20"/>
      <c r="BY21" s="20">
        <f t="shared" si="5"/>
        <v>0</v>
      </c>
      <c r="BZ21" s="21">
        <f t="shared" si="17"/>
        <v>0.29799999999999999</v>
      </c>
      <c r="CA21" s="20">
        <f t="shared" si="6"/>
        <v>29800000</v>
      </c>
      <c r="CB21" s="20"/>
      <c r="CC21" s="20">
        <f>+'[2]ENERO 2019'!$H$838</f>
        <v>29800000</v>
      </c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1">
        <f t="shared" si="7"/>
        <v>0.70199999999999996</v>
      </c>
      <c r="CY21" s="20">
        <f t="shared" si="8"/>
        <v>70200000</v>
      </c>
      <c r="CZ21" s="20">
        <f t="shared" si="20"/>
        <v>0</v>
      </c>
      <c r="DA21" s="20">
        <f t="shared" si="20"/>
        <v>50200000</v>
      </c>
      <c r="DB21" s="20">
        <f t="shared" si="20"/>
        <v>20000000</v>
      </c>
      <c r="DC21" s="20">
        <f t="shared" si="20"/>
        <v>0</v>
      </c>
      <c r="DD21" s="20">
        <f t="shared" si="20"/>
        <v>0</v>
      </c>
      <c r="DE21" s="20">
        <f t="shared" si="20"/>
        <v>0</v>
      </c>
      <c r="DF21" s="20">
        <f t="shared" si="20"/>
        <v>0</v>
      </c>
      <c r="DG21" s="20">
        <f t="shared" si="20"/>
        <v>0</v>
      </c>
      <c r="DH21" s="20">
        <f t="shared" si="20"/>
        <v>0</v>
      </c>
      <c r="DI21" s="20">
        <f t="shared" si="20"/>
        <v>0</v>
      </c>
      <c r="DJ21" s="20">
        <f t="shared" si="20"/>
        <v>0</v>
      </c>
      <c r="DK21" s="20">
        <f t="shared" si="20"/>
        <v>0</v>
      </c>
      <c r="DL21" s="20">
        <f t="shared" si="20"/>
        <v>0</v>
      </c>
      <c r="DM21" s="20">
        <f t="shared" si="20"/>
        <v>0</v>
      </c>
      <c r="DN21" s="20">
        <f t="shared" si="20"/>
        <v>0</v>
      </c>
      <c r="DO21" s="20">
        <f t="shared" si="18"/>
        <v>0</v>
      </c>
      <c r="DP21" s="20">
        <f t="shared" si="10"/>
        <v>0</v>
      </c>
      <c r="DQ21" s="20">
        <f t="shared" si="10"/>
        <v>0</v>
      </c>
      <c r="DR21" s="20">
        <f t="shared" si="10"/>
        <v>0</v>
      </c>
      <c r="DS21" s="20">
        <f t="shared" si="10"/>
        <v>0</v>
      </c>
      <c r="DT21" s="20"/>
      <c r="DU21" s="20">
        <f t="shared" si="11"/>
        <v>0</v>
      </c>
    </row>
    <row r="22" spans="1:125" ht="35.4" customHeight="1" x14ac:dyDescent="0.3">
      <c r="A22" s="25"/>
      <c r="B22" s="218"/>
      <c r="C22" s="16" t="s">
        <v>86</v>
      </c>
      <c r="D22" s="17" t="s">
        <v>87</v>
      </c>
      <c r="E22" s="18">
        <v>510</v>
      </c>
      <c r="F22" s="19" t="s">
        <v>49</v>
      </c>
      <c r="G22" s="20">
        <f t="shared" si="12"/>
        <v>20800000</v>
      </c>
      <c r="H22" s="20"/>
      <c r="I22" s="20">
        <v>20800000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>
        <f t="shared" si="0"/>
        <v>0.32451923076923078</v>
      </c>
      <c r="AE22" s="20">
        <f t="shared" si="1"/>
        <v>6750000</v>
      </c>
      <c r="AF22" s="20"/>
      <c r="AG22" s="20">
        <f>+'[1]FEBRERO 2019'!$K$990</f>
        <v>6750000</v>
      </c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1">
        <f>1-AD22</f>
        <v>0.67548076923076916</v>
      </c>
      <c r="BC22" s="20">
        <f t="shared" si="2"/>
        <v>14050000</v>
      </c>
      <c r="BD22" s="20">
        <f t="shared" si="16"/>
        <v>0</v>
      </c>
      <c r="BE22" s="20">
        <f t="shared" si="16"/>
        <v>14050000</v>
      </c>
      <c r="BF22" s="20">
        <f t="shared" si="16"/>
        <v>0</v>
      </c>
      <c r="BG22" s="20">
        <f t="shared" si="16"/>
        <v>0</v>
      </c>
      <c r="BH22" s="20">
        <f t="shared" si="16"/>
        <v>0</v>
      </c>
      <c r="BI22" s="20">
        <f t="shared" si="16"/>
        <v>0</v>
      </c>
      <c r="BJ22" s="20">
        <f t="shared" si="16"/>
        <v>0</v>
      </c>
      <c r="BK22" s="20">
        <f t="shared" si="16"/>
        <v>0</v>
      </c>
      <c r="BL22" s="20">
        <f t="shared" si="16"/>
        <v>0</v>
      </c>
      <c r="BM22" s="20">
        <f t="shared" si="16"/>
        <v>0</v>
      </c>
      <c r="BN22" s="20">
        <f t="shared" si="16"/>
        <v>0</v>
      </c>
      <c r="BO22" s="20">
        <f t="shared" si="16"/>
        <v>0</v>
      </c>
      <c r="BP22" s="20">
        <f t="shared" si="16"/>
        <v>0</v>
      </c>
      <c r="BQ22" s="20">
        <f t="shared" si="16"/>
        <v>0</v>
      </c>
      <c r="BR22" s="20">
        <f t="shared" si="16"/>
        <v>0</v>
      </c>
      <c r="BS22" s="20">
        <f t="shared" si="16"/>
        <v>0</v>
      </c>
      <c r="BT22" s="20">
        <f t="shared" si="19"/>
        <v>0</v>
      </c>
      <c r="BU22" s="20">
        <f t="shared" si="19"/>
        <v>0</v>
      </c>
      <c r="BV22" s="20">
        <f t="shared" si="19"/>
        <v>0</v>
      </c>
      <c r="BW22" s="20">
        <f t="shared" si="19"/>
        <v>0</v>
      </c>
      <c r="BX22" s="20"/>
      <c r="BY22" s="20">
        <f t="shared" si="5"/>
        <v>0</v>
      </c>
      <c r="BZ22" s="21">
        <f t="shared" si="17"/>
        <v>0</v>
      </c>
      <c r="CA22" s="20">
        <f t="shared" si="6"/>
        <v>0</v>
      </c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1">
        <f t="shared" si="7"/>
        <v>1</v>
      </c>
      <c r="CY22" s="20">
        <f t="shared" si="8"/>
        <v>20800000</v>
      </c>
      <c r="CZ22" s="20">
        <f t="shared" si="20"/>
        <v>0</v>
      </c>
      <c r="DA22" s="20">
        <f t="shared" si="20"/>
        <v>20800000</v>
      </c>
      <c r="DB22" s="20">
        <f t="shared" si="20"/>
        <v>0</v>
      </c>
      <c r="DC22" s="20">
        <f t="shared" si="20"/>
        <v>0</v>
      </c>
      <c r="DD22" s="20">
        <f t="shared" si="20"/>
        <v>0</v>
      </c>
      <c r="DE22" s="20">
        <f t="shared" si="20"/>
        <v>0</v>
      </c>
      <c r="DF22" s="20">
        <f t="shared" si="20"/>
        <v>0</v>
      </c>
      <c r="DG22" s="20">
        <f t="shared" si="20"/>
        <v>0</v>
      </c>
      <c r="DH22" s="20">
        <f t="shared" si="20"/>
        <v>0</v>
      </c>
      <c r="DI22" s="20">
        <f t="shared" si="20"/>
        <v>0</v>
      </c>
      <c r="DJ22" s="20">
        <f t="shared" si="20"/>
        <v>0</v>
      </c>
      <c r="DK22" s="20">
        <f t="shared" si="20"/>
        <v>0</v>
      </c>
      <c r="DL22" s="20">
        <f t="shared" si="20"/>
        <v>0</v>
      </c>
      <c r="DM22" s="20">
        <f t="shared" si="20"/>
        <v>0</v>
      </c>
      <c r="DN22" s="20">
        <f t="shared" si="20"/>
        <v>0</v>
      </c>
      <c r="DO22" s="20">
        <f t="shared" si="18"/>
        <v>0</v>
      </c>
      <c r="DP22" s="20">
        <f t="shared" si="10"/>
        <v>0</v>
      </c>
      <c r="DQ22" s="20">
        <f t="shared" si="10"/>
        <v>0</v>
      </c>
      <c r="DR22" s="20">
        <f t="shared" si="10"/>
        <v>0</v>
      </c>
      <c r="DS22" s="20">
        <f t="shared" si="10"/>
        <v>0</v>
      </c>
      <c r="DT22" s="20"/>
      <c r="DU22" s="20">
        <f t="shared" si="11"/>
        <v>0</v>
      </c>
    </row>
    <row r="23" spans="1:125" ht="34.5" customHeight="1" x14ac:dyDescent="0.3">
      <c r="A23" s="25"/>
      <c r="B23" s="219"/>
      <c r="C23" s="16" t="s">
        <v>88</v>
      </c>
      <c r="D23" s="17" t="s">
        <v>89</v>
      </c>
      <c r="E23" s="18">
        <v>510</v>
      </c>
      <c r="F23" s="19" t="s">
        <v>49</v>
      </c>
      <c r="G23" s="20">
        <f t="shared" si="12"/>
        <v>59000000</v>
      </c>
      <c r="H23" s="20"/>
      <c r="I23" s="20">
        <v>39000000</v>
      </c>
      <c r="J23" s="20">
        <v>20000000</v>
      </c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>
        <f t="shared" si="0"/>
        <v>0.33898305084745761</v>
      </c>
      <c r="AE23" s="20">
        <f t="shared" si="1"/>
        <v>20000000</v>
      </c>
      <c r="AF23" s="20"/>
      <c r="AG23" s="20">
        <f>+'[1]FEBRERO 2019'!$K$997</f>
        <v>20000000</v>
      </c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1">
        <f t="shared" si="14"/>
        <v>0.66101694915254239</v>
      </c>
      <c r="BC23" s="20">
        <f t="shared" si="2"/>
        <v>39000000</v>
      </c>
      <c r="BD23" s="20">
        <f t="shared" si="16"/>
        <v>0</v>
      </c>
      <c r="BE23" s="20">
        <f t="shared" si="16"/>
        <v>19000000</v>
      </c>
      <c r="BF23" s="20">
        <f t="shared" si="16"/>
        <v>20000000</v>
      </c>
      <c r="BG23" s="20">
        <f t="shared" si="16"/>
        <v>0</v>
      </c>
      <c r="BH23" s="20">
        <f t="shared" si="16"/>
        <v>0</v>
      </c>
      <c r="BI23" s="20">
        <f t="shared" si="16"/>
        <v>0</v>
      </c>
      <c r="BJ23" s="20">
        <f t="shared" si="16"/>
        <v>0</v>
      </c>
      <c r="BK23" s="20">
        <f t="shared" si="16"/>
        <v>0</v>
      </c>
      <c r="BL23" s="20">
        <f t="shared" si="16"/>
        <v>0</v>
      </c>
      <c r="BM23" s="20">
        <f t="shared" si="16"/>
        <v>0</v>
      </c>
      <c r="BN23" s="20">
        <f t="shared" si="16"/>
        <v>0</v>
      </c>
      <c r="BO23" s="20">
        <f t="shared" si="16"/>
        <v>0</v>
      </c>
      <c r="BP23" s="20">
        <f t="shared" si="16"/>
        <v>0</v>
      </c>
      <c r="BQ23" s="20">
        <f t="shared" si="16"/>
        <v>0</v>
      </c>
      <c r="BR23" s="20">
        <f t="shared" si="16"/>
        <v>0</v>
      </c>
      <c r="BS23" s="20">
        <f t="shared" si="16"/>
        <v>0</v>
      </c>
      <c r="BT23" s="20">
        <f t="shared" si="19"/>
        <v>0</v>
      </c>
      <c r="BU23" s="20">
        <f t="shared" si="19"/>
        <v>0</v>
      </c>
      <c r="BV23" s="20">
        <f t="shared" si="19"/>
        <v>0</v>
      </c>
      <c r="BW23" s="20">
        <f t="shared" si="19"/>
        <v>0</v>
      </c>
      <c r="BX23" s="20"/>
      <c r="BY23" s="20">
        <f t="shared" si="5"/>
        <v>0</v>
      </c>
      <c r="BZ23" s="21">
        <f t="shared" si="17"/>
        <v>0</v>
      </c>
      <c r="CA23" s="20">
        <f t="shared" si="6"/>
        <v>0</v>
      </c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1">
        <f t="shared" si="7"/>
        <v>1</v>
      </c>
      <c r="CY23" s="20">
        <f t="shared" si="8"/>
        <v>59000000</v>
      </c>
      <c r="CZ23" s="20">
        <f t="shared" si="20"/>
        <v>0</v>
      </c>
      <c r="DA23" s="20">
        <f t="shared" si="20"/>
        <v>39000000</v>
      </c>
      <c r="DB23" s="20">
        <f t="shared" si="20"/>
        <v>20000000</v>
      </c>
      <c r="DC23" s="20">
        <f t="shared" si="20"/>
        <v>0</v>
      </c>
      <c r="DD23" s="20">
        <f t="shared" si="20"/>
        <v>0</v>
      </c>
      <c r="DE23" s="20">
        <f t="shared" si="20"/>
        <v>0</v>
      </c>
      <c r="DF23" s="20">
        <f t="shared" si="20"/>
        <v>0</v>
      </c>
      <c r="DG23" s="20">
        <f t="shared" si="20"/>
        <v>0</v>
      </c>
      <c r="DH23" s="20">
        <f t="shared" si="20"/>
        <v>0</v>
      </c>
      <c r="DI23" s="20">
        <f t="shared" si="20"/>
        <v>0</v>
      </c>
      <c r="DJ23" s="20">
        <f t="shared" si="20"/>
        <v>0</v>
      </c>
      <c r="DK23" s="20">
        <f t="shared" si="20"/>
        <v>0</v>
      </c>
      <c r="DL23" s="20">
        <f t="shared" si="20"/>
        <v>0</v>
      </c>
      <c r="DM23" s="20">
        <f t="shared" si="20"/>
        <v>0</v>
      </c>
      <c r="DN23" s="20">
        <f t="shared" si="20"/>
        <v>0</v>
      </c>
      <c r="DO23" s="20">
        <f t="shared" si="18"/>
        <v>0</v>
      </c>
      <c r="DP23" s="20">
        <f t="shared" si="10"/>
        <v>0</v>
      </c>
      <c r="DQ23" s="20">
        <f t="shared" si="10"/>
        <v>0</v>
      </c>
      <c r="DR23" s="20">
        <f t="shared" si="10"/>
        <v>0</v>
      </c>
      <c r="DS23" s="20">
        <f t="shared" si="10"/>
        <v>0</v>
      </c>
      <c r="DT23" s="20"/>
      <c r="DU23" s="20">
        <f t="shared" si="11"/>
        <v>0</v>
      </c>
    </row>
    <row r="24" spans="1:125" ht="53.25" customHeight="1" x14ac:dyDescent="0.3">
      <c r="A24" s="25"/>
      <c r="B24" s="217" t="s">
        <v>90</v>
      </c>
      <c r="C24" s="27" t="s">
        <v>91</v>
      </c>
      <c r="D24" s="26" t="s">
        <v>92</v>
      </c>
      <c r="E24" s="18">
        <v>510</v>
      </c>
      <c r="F24" s="19" t="s">
        <v>93</v>
      </c>
      <c r="G24" s="20">
        <f t="shared" si="12"/>
        <v>280000000</v>
      </c>
      <c r="H24" s="20"/>
      <c r="I24" s="20">
        <v>190000000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>
        <f>90000000</f>
        <v>90000000</v>
      </c>
      <c r="AD24" s="21">
        <f>+AE24/G24</f>
        <v>0.86071428571428577</v>
      </c>
      <c r="AE24" s="20">
        <f t="shared" si="1"/>
        <v>241000000</v>
      </c>
      <c r="AF24" s="20"/>
      <c r="AG24" s="20">
        <f>+'[1]FEBRERO 2019'!$K$1029</f>
        <v>190000000</v>
      </c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>
        <f>+'[2]ENERO 2019'!$AF$888</f>
        <v>51000000</v>
      </c>
      <c r="BB24" s="21">
        <f>1-AD24</f>
        <v>0.13928571428571423</v>
      </c>
      <c r="BC24" s="20">
        <f t="shared" si="2"/>
        <v>39000000</v>
      </c>
      <c r="BD24" s="20">
        <f t="shared" si="16"/>
        <v>0</v>
      </c>
      <c r="BE24" s="20">
        <f t="shared" si="16"/>
        <v>0</v>
      </c>
      <c r="BF24" s="20">
        <f t="shared" si="16"/>
        <v>0</v>
      </c>
      <c r="BG24" s="20">
        <f t="shared" si="16"/>
        <v>0</v>
      </c>
      <c r="BH24" s="20">
        <f t="shared" si="16"/>
        <v>0</v>
      </c>
      <c r="BI24" s="20">
        <f t="shared" si="16"/>
        <v>0</v>
      </c>
      <c r="BJ24" s="20">
        <f t="shared" si="16"/>
        <v>0</v>
      </c>
      <c r="BK24" s="20">
        <f t="shared" si="16"/>
        <v>0</v>
      </c>
      <c r="BL24" s="20">
        <f t="shared" si="16"/>
        <v>0</v>
      </c>
      <c r="BM24" s="20">
        <f t="shared" si="16"/>
        <v>0</v>
      </c>
      <c r="BN24" s="20">
        <f t="shared" si="16"/>
        <v>0</v>
      </c>
      <c r="BO24" s="20">
        <f t="shared" si="16"/>
        <v>0</v>
      </c>
      <c r="BP24" s="20">
        <f t="shared" si="16"/>
        <v>0</v>
      </c>
      <c r="BQ24" s="20">
        <f t="shared" si="16"/>
        <v>0</v>
      </c>
      <c r="BR24" s="20">
        <f t="shared" si="16"/>
        <v>0</v>
      </c>
      <c r="BS24" s="20">
        <f t="shared" si="16"/>
        <v>0</v>
      </c>
      <c r="BT24" s="20">
        <f t="shared" si="19"/>
        <v>0</v>
      </c>
      <c r="BU24" s="20">
        <f t="shared" si="19"/>
        <v>0</v>
      </c>
      <c r="BV24" s="20">
        <f t="shared" si="19"/>
        <v>0</v>
      </c>
      <c r="BW24" s="20">
        <f t="shared" si="19"/>
        <v>0</v>
      </c>
      <c r="BX24" s="20"/>
      <c r="BY24" s="20">
        <f t="shared" si="5"/>
        <v>39000000</v>
      </c>
      <c r="BZ24" s="21">
        <f>+CA24/G24</f>
        <v>0.38363095000000003</v>
      </c>
      <c r="CA24" s="20">
        <f t="shared" si="6"/>
        <v>107416666</v>
      </c>
      <c r="CB24" s="20"/>
      <c r="CC24" s="20">
        <f>+'[1]FEBRERO 2019'!$H$1034+'[1]FEBRERO 2019'!$H$1052</f>
        <v>71526665</v>
      </c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>
        <f>+'[1]FEBRERO 2019'!$H$1030+'[1]FEBRERO 2019'!$H$1042+'[1]FEBRERO 2019'!$H$1047</f>
        <v>35890001</v>
      </c>
      <c r="CX24" s="21">
        <f t="shared" si="7"/>
        <v>0.61636904999999997</v>
      </c>
      <c r="CY24" s="20">
        <f t="shared" si="8"/>
        <v>172583334</v>
      </c>
      <c r="CZ24" s="20">
        <f t="shared" si="20"/>
        <v>0</v>
      </c>
      <c r="DA24" s="20">
        <f t="shared" si="20"/>
        <v>118473335</v>
      </c>
      <c r="DB24" s="20">
        <f t="shared" si="20"/>
        <v>0</v>
      </c>
      <c r="DC24" s="20">
        <f t="shared" si="20"/>
        <v>0</v>
      </c>
      <c r="DD24" s="20">
        <f t="shared" si="20"/>
        <v>0</v>
      </c>
      <c r="DE24" s="20">
        <f t="shared" si="20"/>
        <v>0</v>
      </c>
      <c r="DF24" s="20">
        <f t="shared" si="20"/>
        <v>0</v>
      </c>
      <c r="DG24" s="20">
        <f t="shared" si="20"/>
        <v>0</v>
      </c>
      <c r="DH24" s="20">
        <f t="shared" si="20"/>
        <v>0</v>
      </c>
      <c r="DI24" s="20">
        <f t="shared" si="20"/>
        <v>0</v>
      </c>
      <c r="DJ24" s="20">
        <f t="shared" si="20"/>
        <v>0</v>
      </c>
      <c r="DK24" s="20">
        <f t="shared" si="20"/>
        <v>0</v>
      </c>
      <c r="DL24" s="20">
        <f t="shared" si="20"/>
        <v>0</v>
      </c>
      <c r="DM24" s="20">
        <f t="shared" si="20"/>
        <v>0</v>
      </c>
      <c r="DN24" s="20">
        <f t="shared" si="20"/>
        <v>0</v>
      </c>
      <c r="DO24" s="20">
        <f t="shared" si="18"/>
        <v>0</v>
      </c>
      <c r="DP24" s="20">
        <f t="shared" si="10"/>
        <v>0</v>
      </c>
      <c r="DQ24" s="20">
        <f t="shared" si="10"/>
        <v>0</v>
      </c>
      <c r="DR24" s="20">
        <f t="shared" si="10"/>
        <v>0</v>
      </c>
      <c r="DS24" s="20">
        <f t="shared" si="10"/>
        <v>0</v>
      </c>
      <c r="DT24" s="20"/>
      <c r="DU24" s="20">
        <f t="shared" si="11"/>
        <v>54109999</v>
      </c>
    </row>
    <row r="25" spans="1:125" ht="31.5" customHeight="1" x14ac:dyDescent="0.3">
      <c r="A25" s="25"/>
      <c r="B25" s="218"/>
      <c r="C25" s="27" t="s">
        <v>94</v>
      </c>
      <c r="D25" s="26" t="s">
        <v>95</v>
      </c>
      <c r="E25" s="18">
        <v>510</v>
      </c>
      <c r="F25" s="19" t="s">
        <v>96</v>
      </c>
      <c r="G25" s="20">
        <f t="shared" si="12"/>
        <v>5000000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>
        <v>5000000</v>
      </c>
      <c r="X25" s="20"/>
      <c r="Y25" s="20"/>
      <c r="Z25" s="20"/>
      <c r="AA25" s="20"/>
      <c r="AB25" s="20"/>
      <c r="AC25" s="20">
        <f>50000000-50000000</f>
        <v>0</v>
      </c>
      <c r="AD25" s="21">
        <f t="shared" ref="AD25:AD27" si="21">+AE25/G25</f>
        <v>0</v>
      </c>
      <c r="AE25" s="20">
        <f t="shared" ref="AE25:AE26" si="22">SUM(AF25:BA25)</f>
        <v>0</v>
      </c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1">
        <f t="shared" ref="BB25:BB28" si="23">1-AD25</f>
        <v>1</v>
      </c>
      <c r="BC25" s="20">
        <f t="shared" si="2"/>
        <v>5000000</v>
      </c>
      <c r="BD25" s="20">
        <f t="shared" si="16"/>
        <v>0</v>
      </c>
      <c r="BE25" s="20">
        <f t="shared" si="16"/>
        <v>0</v>
      </c>
      <c r="BF25" s="20">
        <f t="shared" si="16"/>
        <v>0</v>
      </c>
      <c r="BG25" s="20">
        <f t="shared" si="16"/>
        <v>0</v>
      </c>
      <c r="BH25" s="20">
        <f t="shared" si="16"/>
        <v>0</v>
      </c>
      <c r="BI25" s="20">
        <f t="shared" si="16"/>
        <v>0</v>
      </c>
      <c r="BJ25" s="20">
        <f t="shared" si="16"/>
        <v>0</v>
      </c>
      <c r="BK25" s="20">
        <f t="shared" si="16"/>
        <v>0</v>
      </c>
      <c r="BL25" s="20">
        <f t="shared" si="16"/>
        <v>0</v>
      </c>
      <c r="BM25" s="20">
        <f t="shared" si="16"/>
        <v>0</v>
      </c>
      <c r="BN25" s="20">
        <f t="shared" si="16"/>
        <v>0</v>
      </c>
      <c r="BO25" s="20">
        <f t="shared" si="16"/>
        <v>0</v>
      </c>
      <c r="BP25" s="20">
        <f t="shared" si="16"/>
        <v>0</v>
      </c>
      <c r="BQ25" s="20">
        <f t="shared" si="16"/>
        <v>0</v>
      </c>
      <c r="BR25" s="20">
        <f t="shared" si="16"/>
        <v>0</v>
      </c>
      <c r="BS25" s="20">
        <f t="shared" si="16"/>
        <v>5000000</v>
      </c>
      <c r="BT25" s="20">
        <f t="shared" si="19"/>
        <v>0</v>
      </c>
      <c r="BU25" s="20">
        <f t="shared" si="19"/>
        <v>0</v>
      </c>
      <c r="BV25" s="20">
        <f t="shared" si="19"/>
        <v>0</v>
      </c>
      <c r="BW25" s="20">
        <f t="shared" si="19"/>
        <v>0</v>
      </c>
      <c r="BX25" s="20"/>
      <c r="BY25" s="20">
        <f t="shared" si="5"/>
        <v>0</v>
      </c>
      <c r="BZ25" s="21">
        <f t="shared" ref="BZ25:BZ72" si="24">+CA25/G25</f>
        <v>0</v>
      </c>
      <c r="CA25" s="20">
        <f t="shared" si="6"/>
        <v>0</v>
      </c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1">
        <f t="shared" si="7"/>
        <v>1</v>
      </c>
      <c r="CY25" s="20">
        <f t="shared" si="8"/>
        <v>5000000</v>
      </c>
      <c r="CZ25" s="20">
        <f t="shared" si="20"/>
        <v>0</v>
      </c>
      <c r="DA25" s="20">
        <f t="shared" si="20"/>
        <v>0</v>
      </c>
      <c r="DB25" s="20">
        <f t="shared" si="20"/>
        <v>0</v>
      </c>
      <c r="DC25" s="20">
        <f t="shared" si="20"/>
        <v>0</v>
      </c>
      <c r="DD25" s="20">
        <f t="shared" si="20"/>
        <v>0</v>
      </c>
      <c r="DE25" s="20">
        <f t="shared" si="20"/>
        <v>0</v>
      </c>
      <c r="DF25" s="20">
        <f t="shared" si="20"/>
        <v>0</v>
      </c>
      <c r="DG25" s="20">
        <f t="shared" si="20"/>
        <v>0</v>
      </c>
      <c r="DH25" s="20">
        <f t="shared" si="20"/>
        <v>0</v>
      </c>
      <c r="DI25" s="20">
        <f t="shared" si="20"/>
        <v>0</v>
      </c>
      <c r="DJ25" s="20">
        <f t="shared" si="20"/>
        <v>0</v>
      </c>
      <c r="DK25" s="20">
        <f t="shared" si="20"/>
        <v>0</v>
      </c>
      <c r="DL25" s="20">
        <f t="shared" si="20"/>
        <v>0</v>
      </c>
      <c r="DM25" s="20">
        <f t="shared" si="20"/>
        <v>0</v>
      </c>
      <c r="DN25" s="20">
        <f t="shared" si="20"/>
        <v>0</v>
      </c>
      <c r="DO25" s="20">
        <f t="shared" si="18"/>
        <v>5000000</v>
      </c>
      <c r="DP25" s="20">
        <f t="shared" si="10"/>
        <v>0</v>
      </c>
      <c r="DQ25" s="20">
        <f t="shared" si="10"/>
        <v>0</v>
      </c>
      <c r="DR25" s="20">
        <f t="shared" si="10"/>
        <v>0</v>
      </c>
      <c r="DS25" s="20">
        <f t="shared" si="10"/>
        <v>0</v>
      </c>
      <c r="DT25" s="20"/>
      <c r="DU25" s="20">
        <f t="shared" si="11"/>
        <v>0</v>
      </c>
    </row>
    <row r="26" spans="1:125" ht="40.5" customHeight="1" x14ac:dyDescent="0.3">
      <c r="A26" s="25"/>
      <c r="B26" s="218"/>
      <c r="C26" s="27" t="s">
        <v>97</v>
      </c>
      <c r="D26" s="26" t="s">
        <v>98</v>
      </c>
      <c r="E26" s="18">
        <v>510</v>
      </c>
      <c r="F26" s="19" t="s">
        <v>99</v>
      </c>
      <c r="G26" s="20">
        <f t="shared" si="12"/>
        <v>114500000</v>
      </c>
      <c r="H26" s="20"/>
      <c r="I26" s="20">
        <v>100000000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>
        <f>14500000</f>
        <v>14500000</v>
      </c>
      <c r="AD26" s="21">
        <f t="shared" si="21"/>
        <v>0.88646288209606983</v>
      </c>
      <c r="AE26" s="20">
        <f t="shared" si="22"/>
        <v>101500000</v>
      </c>
      <c r="AF26" s="20"/>
      <c r="AG26" s="20">
        <f>+'[1]FEBRERO 2019'!$K$1072</f>
        <v>100000000</v>
      </c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>
        <f>+'[2]ENERO 2019'!$AF$911</f>
        <v>1500000</v>
      </c>
      <c r="BB26" s="21">
        <f t="shared" si="23"/>
        <v>0.11353711790393017</v>
      </c>
      <c r="BC26" s="20">
        <f t="shared" si="2"/>
        <v>13000000</v>
      </c>
      <c r="BD26" s="20">
        <f t="shared" si="16"/>
        <v>0</v>
      </c>
      <c r="BE26" s="20">
        <f t="shared" si="16"/>
        <v>0</v>
      </c>
      <c r="BF26" s="20">
        <f t="shared" si="16"/>
        <v>0</v>
      </c>
      <c r="BG26" s="20">
        <f t="shared" si="16"/>
        <v>0</v>
      </c>
      <c r="BH26" s="20">
        <f t="shared" si="16"/>
        <v>0</v>
      </c>
      <c r="BI26" s="20">
        <f t="shared" si="16"/>
        <v>0</v>
      </c>
      <c r="BJ26" s="20">
        <f t="shared" si="16"/>
        <v>0</v>
      </c>
      <c r="BK26" s="20">
        <f t="shared" si="16"/>
        <v>0</v>
      </c>
      <c r="BL26" s="20">
        <f t="shared" si="16"/>
        <v>0</v>
      </c>
      <c r="BM26" s="20">
        <f t="shared" ref="BM26:BS36" si="25">Q26-AO26</f>
        <v>0</v>
      </c>
      <c r="BN26" s="20">
        <f t="shared" si="25"/>
        <v>0</v>
      </c>
      <c r="BO26" s="20">
        <f t="shared" si="25"/>
        <v>0</v>
      </c>
      <c r="BP26" s="20">
        <f t="shared" si="25"/>
        <v>0</v>
      </c>
      <c r="BQ26" s="20">
        <f t="shared" si="25"/>
        <v>0</v>
      </c>
      <c r="BR26" s="20">
        <f t="shared" si="25"/>
        <v>0</v>
      </c>
      <c r="BS26" s="20">
        <f t="shared" si="25"/>
        <v>0</v>
      </c>
      <c r="BT26" s="20">
        <f t="shared" si="19"/>
        <v>0</v>
      </c>
      <c r="BU26" s="20">
        <f t="shared" si="19"/>
        <v>0</v>
      </c>
      <c r="BV26" s="20">
        <f t="shared" si="19"/>
        <v>0</v>
      </c>
      <c r="BW26" s="20">
        <f t="shared" si="19"/>
        <v>0</v>
      </c>
      <c r="BX26" s="20"/>
      <c r="BY26" s="20">
        <f t="shared" si="5"/>
        <v>13000000</v>
      </c>
      <c r="BZ26" s="21">
        <f t="shared" si="24"/>
        <v>0.34125181659388648</v>
      </c>
      <c r="CA26" s="20">
        <f t="shared" si="6"/>
        <v>39073333</v>
      </c>
      <c r="CB26" s="20"/>
      <c r="CC26" s="20">
        <f>+'[1]FEBRERO 2019'!$H$1070</f>
        <v>39073333</v>
      </c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1">
        <f t="shared" si="7"/>
        <v>0.65874818340611352</v>
      </c>
      <c r="CY26" s="20">
        <f t="shared" si="8"/>
        <v>75426667</v>
      </c>
      <c r="CZ26" s="20">
        <f t="shared" si="20"/>
        <v>0</v>
      </c>
      <c r="DA26" s="20">
        <f t="shared" si="20"/>
        <v>60926667</v>
      </c>
      <c r="DB26" s="20">
        <f t="shared" si="20"/>
        <v>0</v>
      </c>
      <c r="DC26" s="20">
        <f t="shared" si="20"/>
        <v>0</v>
      </c>
      <c r="DD26" s="20">
        <f t="shared" si="20"/>
        <v>0</v>
      </c>
      <c r="DE26" s="20">
        <f t="shared" si="20"/>
        <v>0</v>
      </c>
      <c r="DF26" s="20">
        <f t="shared" si="20"/>
        <v>0</v>
      </c>
      <c r="DG26" s="20">
        <f t="shared" si="20"/>
        <v>0</v>
      </c>
      <c r="DH26" s="20">
        <f t="shared" si="20"/>
        <v>0</v>
      </c>
      <c r="DI26" s="20">
        <f t="shared" si="20"/>
        <v>0</v>
      </c>
      <c r="DJ26" s="20">
        <f t="shared" si="20"/>
        <v>0</v>
      </c>
      <c r="DK26" s="20">
        <f t="shared" si="20"/>
        <v>0</v>
      </c>
      <c r="DL26" s="20">
        <f t="shared" si="20"/>
        <v>0</v>
      </c>
      <c r="DM26" s="20">
        <f t="shared" si="20"/>
        <v>0</v>
      </c>
      <c r="DN26" s="20">
        <f t="shared" si="20"/>
        <v>0</v>
      </c>
      <c r="DO26" s="20">
        <f t="shared" si="18"/>
        <v>0</v>
      </c>
      <c r="DP26" s="20">
        <f t="shared" si="10"/>
        <v>0</v>
      </c>
      <c r="DQ26" s="20">
        <f t="shared" si="10"/>
        <v>0</v>
      </c>
      <c r="DR26" s="20">
        <f t="shared" si="10"/>
        <v>0</v>
      </c>
      <c r="DS26" s="20">
        <f t="shared" si="10"/>
        <v>0</v>
      </c>
      <c r="DT26" s="20"/>
      <c r="DU26" s="20">
        <f t="shared" si="11"/>
        <v>14500000</v>
      </c>
    </row>
    <row r="27" spans="1:125" ht="91.5" customHeight="1" x14ac:dyDescent="0.3">
      <c r="A27" s="25"/>
      <c r="B27" s="218"/>
      <c r="C27" s="27" t="s">
        <v>100</v>
      </c>
      <c r="D27" s="26" t="s">
        <v>101</v>
      </c>
      <c r="E27" s="18">
        <v>510</v>
      </c>
      <c r="F27" s="19" t="s">
        <v>49</v>
      </c>
      <c r="G27" s="20">
        <f t="shared" si="12"/>
        <v>40000000</v>
      </c>
      <c r="H27" s="20"/>
      <c r="I27" s="20">
        <v>40000000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1">
        <f t="shared" si="21"/>
        <v>0</v>
      </c>
      <c r="AE27" s="20">
        <f t="shared" ref="AE27" si="26">SUM(AF27:BA27)</f>
        <v>0</v>
      </c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1">
        <f t="shared" si="23"/>
        <v>1</v>
      </c>
      <c r="BC27" s="20">
        <f t="shared" si="2"/>
        <v>40000000</v>
      </c>
      <c r="BD27" s="20">
        <f t="shared" ref="BD27:BL36" si="27">H27-AF27</f>
        <v>0</v>
      </c>
      <c r="BE27" s="20">
        <f t="shared" si="27"/>
        <v>40000000</v>
      </c>
      <c r="BF27" s="20">
        <f t="shared" si="27"/>
        <v>0</v>
      </c>
      <c r="BG27" s="20">
        <f t="shared" si="27"/>
        <v>0</v>
      </c>
      <c r="BH27" s="20">
        <f t="shared" si="27"/>
        <v>0</v>
      </c>
      <c r="BI27" s="20">
        <f t="shared" si="27"/>
        <v>0</v>
      </c>
      <c r="BJ27" s="20">
        <f t="shared" si="27"/>
        <v>0</v>
      </c>
      <c r="BK27" s="20">
        <f t="shared" si="27"/>
        <v>0</v>
      </c>
      <c r="BL27" s="20">
        <f t="shared" si="27"/>
        <v>0</v>
      </c>
      <c r="BM27" s="20">
        <f t="shared" si="25"/>
        <v>0</v>
      </c>
      <c r="BN27" s="20">
        <f t="shared" si="25"/>
        <v>0</v>
      </c>
      <c r="BO27" s="20">
        <f t="shared" si="25"/>
        <v>0</v>
      </c>
      <c r="BP27" s="20">
        <f t="shared" si="25"/>
        <v>0</v>
      </c>
      <c r="BQ27" s="20">
        <f t="shared" si="25"/>
        <v>0</v>
      </c>
      <c r="BR27" s="20">
        <f t="shared" si="25"/>
        <v>0</v>
      </c>
      <c r="BS27" s="20">
        <f t="shared" si="25"/>
        <v>0</v>
      </c>
      <c r="BT27" s="20">
        <f t="shared" si="19"/>
        <v>0</v>
      </c>
      <c r="BU27" s="20">
        <f t="shared" si="19"/>
        <v>0</v>
      </c>
      <c r="BV27" s="20">
        <f t="shared" si="19"/>
        <v>0</v>
      </c>
      <c r="BW27" s="20">
        <f t="shared" si="19"/>
        <v>0</v>
      </c>
      <c r="BX27" s="20"/>
      <c r="BY27" s="20">
        <f t="shared" si="5"/>
        <v>0</v>
      </c>
      <c r="BZ27" s="21">
        <f t="shared" si="24"/>
        <v>0</v>
      </c>
      <c r="CA27" s="20">
        <f t="shared" si="6"/>
        <v>0</v>
      </c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1">
        <f t="shared" si="7"/>
        <v>1</v>
      </c>
      <c r="CY27" s="20">
        <f t="shared" si="8"/>
        <v>40000000</v>
      </c>
      <c r="CZ27" s="20">
        <f t="shared" si="20"/>
        <v>0</v>
      </c>
      <c r="DA27" s="20">
        <f t="shared" si="20"/>
        <v>40000000</v>
      </c>
      <c r="DB27" s="20">
        <f t="shared" si="20"/>
        <v>0</v>
      </c>
      <c r="DC27" s="20">
        <f t="shared" si="20"/>
        <v>0</v>
      </c>
      <c r="DD27" s="20">
        <f t="shared" si="20"/>
        <v>0</v>
      </c>
      <c r="DE27" s="20">
        <f t="shared" si="20"/>
        <v>0</v>
      </c>
      <c r="DF27" s="20">
        <f t="shared" si="20"/>
        <v>0</v>
      </c>
      <c r="DG27" s="20">
        <f t="shared" si="20"/>
        <v>0</v>
      </c>
      <c r="DH27" s="20">
        <f t="shared" si="20"/>
        <v>0</v>
      </c>
      <c r="DI27" s="20">
        <f t="shared" si="20"/>
        <v>0</v>
      </c>
      <c r="DJ27" s="20">
        <f t="shared" si="20"/>
        <v>0</v>
      </c>
      <c r="DK27" s="20">
        <f t="shared" si="20"/>
        <v>0</v>
      </c>
      <c r="DL27" s="20">
        <f t="shared" si="20"/>
        <v>0</v>
      </c>
      <c r="DM27" s="20">
        <f t="shared" si="20"/>
        <v>0</v>
      </c>
      <c r="DN27" s="20">
        <f t="shared" si="20"/>
        <v>0</v>
      </c>
      <c r="DO27" s="20">
        <f t="shared" si="18"/>
        <v>0</v>
      </c>
      <c r="DP27" s="20">
        <f t="shared" si="10"/>
        <v>0</v>
      </c>
      <c r="DQ27" s="20">
        <f t="shared" si="10"/>
        <v>0</v>
      </c>
      <c r="DR27" s="20">
        <f t="shared" si="10"/>
        <v>0</v>
      </c>
      <c r="DS27" s="20">
        <f t="shared" si="10"/>
        <v>0</v>
      </c>
      <c r="DT27" s="20"/>
      <c r="DU27" s="20">
        <f t="shared" si="11"/>
        <v>0</v>
      </c>
    </row>
    <row r="28" spans="1:125" ht="44.25" customHeight="1" x14ac:dyDescent="0.3">
      <c r="A28" s="25"/>
      <c r="B28" s="219"/>
      <c r="C28" s="27" t="s">
        <v>102</v>
      </c>
      <c r="D28" s="26" t="s">
        <v>103</v>
      </c>
      <c r="E28" s="18">
        <v>510</v>
      </c>
      <c r="F28" s="19" t="s">
        <v>49</v>
      </c>
      <c r="G28" s="20">
        <f t="shared" si="12"/>
        <v>10000000</v>
      </c>
      <c r="H28" s="20"/>
      <c r="I28" s="20">
        <v>6000000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>
        <v>4000000</v>
      </c>
      <c r="X28" s="20"/>
      <c r="Y28" s="20"/>
      <c r="Z28" s="20"/>
      <c r="AA28" s="20"/>
      <c r="AB28" s="20"/>
      <c r="AC28" s="20"/>
      <c r="AD28" s="21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1">
        <f t="shared" si="23"/>
        <v>1</v>
      </c>
      <c r="BC28" s="20">
        <f t="shared" si="2"/>
        <v>10000000</v>
      </c>
      <c r="BD28" s="20">
        <f t="shared" si="27"/>
        <v>0</v>
      </c>
      <c r="BE28" s="20">
        <f t="shared" si="27"/>
        <v>6000000</v>
      </c>
      <c r="BF28" s="20">
        <f t="shared" si="27"/>
        <v>0</v>
      </c>
      <c r="BG28" s="20">
        <f t="shared" si="27"/>
        <v>0</v>
      </c>
      <c r="BH28" s="20">
        <f t="shared" si="27"/>
        <v>0</v>
      </c>
      <c r="BI28" s="20">
        <f t="shared" si="27"/>
        <v>0</v>
      </c>
      <c r="BJ28" s="20">
        <f t="shared" si="27"/>
        <v>0</v>
      </c>
      <c r="BK28" s="20">
        <f t="shared" si="27"/>
        <v>0</v>
      </c>
      <c r="BL28" s="20">
        <f t="shared" si="27"/>
        <v>0</v>
      </c>
      <c r="BM28" s="20">
        <f t="shared" si="25"/>
        <v>0</v>
      </c>
      <c r="BN28" s="20">
        <f t="shared" si="25"/>
        <v>0</v>
      </c>
      <c r="BO28" s="20">
        <f t="shared" si="25"/>
        <v>0</v>
      </c>
      <c r="BP28" s="20">
        <f t="shared" si="25"/>
        <v>0</v>
      </c>
      <c r="BQ28" s="20">
        <f t="shared" si="25"/>
        <v>0</v>
      </c>
      <c r="BR28" s="20">
        <f t="shared" si="25"/>
        <v>0</v>
      </c>
      <c r="BS28" s="20">
        <f t="shared" si="25"/>
        <v>4000000</v>
      </c>
      <c r="BT28" s="20">
        <f t="shared" si="19"/>
        <v>0</v>
      </c>
      <c r="BU28" s="20">
        <f t="shared" si="19"/>
        <v>0</v>
      </c>
      <c r="BV28" s="20">
        <f t="shared" si="19"/>
        <v>0</v>
      </c>
      <c r="BW28" s="20">
        <f t="shared" si="19"/>
        <v>0</v>
      </c>
      <c r="BX28" s="20"/>
      <c r="BY28" s="20">
        <f t="shared" si="5"/>
        <v>0</v>
      </c>
      <c r="BZ28" s="21">
        <f t="shared" si="24"/>
        <v>0</v>
      </c>
      <c r="CA28" s="20">
        <f t="shared" si="6"/>
        <v>0</v>
      </c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1">
        <f t="shared" si="7"/>
        <v>1</v>
      </c>
      <c r="CY28" s="20">
        <f t="shared" si="8"/>
        <v>10000000</v>
      </c>
      <c r="CZ28" s="20">
        <f t="shared" si="20"/>
        <v>0</v>
      </c>
      <c r="DA28" s="20">
        <f t="shared" si="20"/>
        <v>6000000</v>
      </c>
      <c r="DB28" s="20">
        <f t="shared" si="20"/>
        <v>0</v>
      </c>
      <c r="DC28" s="20">
        <f t="shared" si="20"/>
        <v>0</v>
      </c>
      <c r="DD28" s="20">
        <f t="shared" si="20"/>
        <v>0</v>
      </c>
      <c r="DE28" s="20">
        <f t="shared" si="20"/>
        <v>0</v>
      </c>
      <c r="DF28" s="20">
        <f t="shared" si="20"/>
        <v>0</v>
      </c>
      <c r="DG28" s="20">
        <f t="shared" si="20"/>
        <v>0</v>
      </c>
      <c r="DH28" s="20">
        <f t="shared" si="20"/>
        <v>0</v>
      </c>
      <c r="DI28" s="20">
        <f t="shared" si="20"/>
        <v>0</v>
      </c>
      <c r="DJ28" s="20">
        <f t="shared" si="20"/>
        <v>0</v>
      </c>
      <c r="DK28" s="20">
        <f t="shared" si="20"/>
        <v>0</v>
      </c>
      <c r="DL28" s="20">
        <f t="shared" si="20"/>
        <v>0</v>
      </c>
      <c r="DM28" s="20">
        <f t="shared" si="20"/>
        <v>0</v>
      </c>
      <c r="DN28" s="20">
        <f t="shared" si="20"/>
        <v>0</v>
      </c>
      <c r="DO28" s="20">
        <f t="shared" si="18"/>
        <v>4000000</v>
      </c>
      <c r="DP28" s="20">
        <f t="shared" si="10"/>
        <v>0</v>
      </c>
      <c r="DQ28" s="20">
        <f t="shared" si="10"/>
        <v>0</v>
      </c>
      <c r="DR28" s="20">
        <f t="shared" si="10"/>
        <v>0</v>
      </c>
      <c r="DS28" s="20">
        <f t="shared" si="10"/>
        <v>0</v>
      </c>
      <c r="DT28" s="20"/>
      <c r="DU28" s="20">
        <f t="shared" si="11"/>
        <v>0</v>
      </c>
    </row>
    <row r="29" spans="1:125" ht="33.75" customHeight="1" x14ac:dyDescent="0.3">
      <c r="A29" s="25"/>
      <c r="B29" s="220" t="s">
        <v>104</v>
      </c>
      <c r="C29" s="27" t="s">
        <v>105</v>
      </c>
      <c r="D29" s="26" t="s">
        <v>106</v>
      </c>
      <c r="E29" s="18">
        <v>510</v>
      </c>
      <c r="F29" s="19" t="s">
        <v>49</v>
      </c>
      <c r="G29" s="20">
        <f t="shared" si="12"/>
        <v>4000000</v>
      </c>
      <c r="H29" s="20"/>
      <c r="I29" s="20">
        <v>4000000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1">
        <f>+AE29/G29</f>
        <v>0</v>
      </c>
      <c r="AE29" s="20">
        <f t="shared" si="1"/>
        <v>0</v>
      </c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1">
        <f t="shared" si="14"/>
        <v>1</v>
      </c>
      <c r="BC29" s="20">
        <f t="shared" si="2"/>
        <v>4000000</v>
      </c>
      <c r="BD29" s="20">
        <f t="shared" si="27"/>
        <v>0</v>
      </c>
      <c r="BE29" s="20">
        <f t="shared" si="27"/>
        <v>4000000</v>
      </c>
      <c r="BF29" s="20">
        <f t="shared" si="27"/>
        <v>0</v>
      </c>
      <c r="BG29" s="20">
        <f t="shared" si="27"/>
        <v>0</v>
      </c>
      <c r="BH29" s="20">
        <f t="shared" si="27"/>
        <v>0</v>
      </c>
      <c r="BI29" s="20">
        <f t="shared" si="27"/>
        <v>0</v>
      </c>
      <c r="BJ29" s="20">
        <f t="shared" si="27"/>
        <v>0</v>
      </c>
      <c r="BK29" s="20">
        <f t="shared" si="27"/>
        <v>0</v>
      </c>
      <c r="BL29" s="20">
        <f t="shared" si="27"/>
        <v>0</v>
      </c>
      <c r="BM29" s="20">
        <f t="shared" si="25"/>
        <v>0</v>
      </c>
      <c r="BN29" s="20">
        <f t="shared" si="25"/>
        <v>0</v>
      </c>
      <c r="BO29" s="20">
        <f t="shared" si="25"/>
        <v>0</v>
      </c>
      <c r="BP29" s="20">
        <f t="shared" si="25"/>
        <v>0</v>
      </c>
      <c r="BQ29" s="20">
        <f t="shared" si="25"/>
        <v>0</v>
      </c>
      <c r="BR29" s="20">
        <f t="shared" si="25"/>
        <v>0</v>
      </c>
      <c r="BS29" s="20">
        <f t="shared" si="25"/>
        <v>0</v>
      </c>
      <c r="BT29" s="20">
        <f t="shared" si="19"/>
        <v>0</v>
      </c>
      <c r="BU29" s="20">
        <f t="shared" si="19"/>
        <v>0</v>
      </c>
      <c r="BV29" s="20">
        <f t="shared" si="19"/>
        <v>0</v>
      </c>
      <c r="BW29" s="20">
        <f t="shared" si="19"/>
        <v>0</v>
      </c>
      <c r="BX29" s="20"/>
      <c r="BY29" s="20">
        <f t="shared" si="5"/>
        <v>0</v>
      </c>
      <c r="BZ29" s="21">
        <f t="shared" si="24"/>
        <v>0</v>
      </c>
      <c r="CA29" s="20">
        <f t="shared" si="6"/>
        <v>0</v>
      </c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1">
        <f t="shared" si="7"/>
        <v>1</v>
      </c>
      <c r="CY29" s="20">
        <f t="shared" si="8"/>
        <v>4000000</v>
      </c>
      <c r="CZ29" s="20">
        <f t="shared" si="20"/>
        <v>0</v>
      </c>
      <c r="DA29" s="20">
        <f t="shared" si="20"/>
        <v>4000000</v>
      </c>
      <c r="DB29" s="20">
        <f t="shared" si="20"/>
        <v>0</v>
      </c>
      <c r="DC29" s="20">
        <f t="shared" si="20"/>
        <v>0</v>
      </c>
      <c r="DD29" s="20">
        <f t="shared" si="20"/>
        <v>0</v>
      </c>
      <c r="DE29" s="20">
        <f t="shared" si="20"/>
        <v>0</v>
      </c>
      <c r="DF29" s="20">
        <f t="shared" si="20"/>
        <v>0</v>
      </c>
      <c r="DG29" s="20">
        <f t="shared" si="20"/>
        <v>0</v>
      </c>
      <c r="DH29" s="20">
        <f t="shared" si="20"/>
        <v>0</v>
      </c>
      <c r="DI29" s="20">
        <f t="shared" si="20"/>
        <v>0</v>
      </c>
      <c r="DJ29" s="20">
        <f t="shared" si="20"/>
        <v>0</v>
      </c>
      <c r="DK29" s="20">
        <f t="shared" si="20"/>
        <v>0</v>
      </c>
      <c r="DL29" s="20">
        <f t="shared" si="20"/>
        <v>0</v>
      </c>
      <c r="DM29" s="20">
        <f t="shared" si="20"/>
        <v>0</v>
      </c>
      <c r="DN29" s="20">
        <f t="shared" si="20"/>
        <v>0</v>
      </c>
      <c r="DO29" s="20">
        <f t="shared" si="18"/>
        <v>0</v>
      </c>
      <c r="DP29" s="20">
        <f t="shared" si="10"/>
        <v>0</v>
      </c>
      <c r="DQ29" s="20">
        <f t="shared" si="10"/>
        <v>0</v>
      </c>
      <c r="DR29" s="20">
        <f t="shared" si="10"/>
        <v>0</v>
      </c>
      <c r="DS29" s="20">
        <f t="shared" si="10"/>
        <v>0</v>
      </c>
      <c r="DT29" s="20"/>
      <c r="DU29" s="20">
        <f t="shared" si="11"/>
        <v>0</v>
      </c>
    </row>
    <row r="30" spans="1:125" ht="29.25" customHeight="1" x14ac:dyDescent="0.3">
      <c r="A30" s="25"/>
      <c r="B30" s="220"/>
      <c r="C30" s="27" t="s">
        <v>107</v>
      </c>
      <c r="D30" s="26" t="s">
        <v>108</v>
      </c>
      <c r="E30" s="18">
        <v>510</v>
      </c>
      <c r="F30" s="19" t="s">
        <v>109</v>
      </c>
      <c r="G30" s="20">
        <f t="shared" si="12"/>
        <v>78200000</v>
      </c>
      <c r="H30" s="20"/>
      <c r="I30" s="20">
        <v>75000000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>
        <v>3200000</v>
      </c>
      <c r="AD30" s="21">
        <f>+AE30/G30</f>
        <v>0.97826086956521741</v>
      </c>
      <c r="AE30" s="20">
        <f t="shared" si="1"/>
        <v>76500000</v>
      </c>
      <c r="AF30" s="20"/>
      <c r="AG30" s="20">
        <f>+'[2]ENERO 2019'!$K$943</f>
        <v>75000000</v>
      </c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>
        <f>+'[2]ENERO 2019'!$AF$943</f>
        <v>1500000</v>
      </c>
      <c r="BB30" s="21">
        <f t="shared" si="14"/>
        <v>2.1739130434782594E-2</v>
      </c>
      <c r="BC30" s="20">
        <f t="shared" si="2"/>
        <v>1700000</v>
      </c>
      <c r="BD30" s="20">
        <f t="shared" si="27"/>
        <v>0</v>
      </c>
      <c r="BE30" s="20">
        <f t="shared" si="27"/>
        <v>0</v>
      </c>
      <c r="BF30" s="20">
        <f t="shared" si="27"/>
        <v>0</v>
      </c>
      <c r="BG30" s="20">
        <f t="shared" si="27"/>
        <v>0</v>
      </c>
      <c r="BH30" s="20">
        <f t="shared" si="27"/>
        <v>0</v>
      </c>
      <c r="BI30" s="20">
        <f t="shared" si="27"/>
        <v>0</v>
      </c>
      <c r="BJ30" s="20">
        <f t="shared" si="27"/>
        <v>0</v>
      </c>
      <c r="BK30" s="20">
        <f t="shared" si="27"/>
        <v>0</v>
      </c>
      <c r="BL30" s="20">
        <f t="shared" si="27"/>
        <v>0</v>
      </c>
      <c r="BM30" s="20">
        <f t="shared" si="25"/>
        <v>0</v>
      </c>
      <c r="BN30" s="20">
        <f t="shared" si="25"/>
        <v>0</v>
      </c>
      <c r="BO30" s="20">
        <f t="shared" si="25"/>
        <v>0</v>
      </c>
      <c r="BP30" s="20">
        <f t="shared" si="25"/>
        <v>0</v>
      </c>
      <c r="BQ30" s="20">
        <f t="shared" si="25"/>
        <v>0</v>
      </c>
      <c r="BR30" s="20">
        <f t="shared" si="25"/>
        <v>0</v>
      </c>
      <c r="BS30" s="20">
        <f t="shared" si="25"/>
        <v>0</v>
      </c>
      <c r="BT30" s="20">
        <f t="shared" si="19"/>
        <v>0</v>
      </c>
      <c r="BU30" s="20">
        <f t="shared" si="19"/>
        <v>0</v>
      </c>
      <c r="BV30" s="20">
        <f t="shared" si="19"/>
        <v>0</v>
      </c>
      <c r="BW30" s="20">
        <f t="shared" si="19"/>
        <v>0</v>
      </c>
      <c r="BX30" s="20"/>
      <c r="BY30" s="20">
        <f t="shared" si="5"/>
        <v>1700000</v>
      </c>
      <c r="BZ30" s="21">
        <f t="shared" si="24"/>
        <v>0.12707662404092071</v>
      </c>
      <c r="CA30" s="20">
        <f t="shared" si="6"/>
        <v>9937392</v>
      </c>
      <c r="CB30" s="20"/>
      <c r="CC30" s="20">
        <f>+'[2]ENERO 2019'!$H$944</f>
        <v>9937392</v>
      </c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1">
        <f t="shared" si="7"/>
        <v>0.87292337595907932</v>
      </c>
      <c r="CY30" s="20">
        <f t="shared" si="8"/>
        <v>68262608</v>
      </c>
      <c r="CZ30" s="20">
        <f t="shared" si="20"/>
        <v>0</v>
      </c>
      <c r="DA30" s="20">
        <f t="shared" si="20"/>
        <v>65062608</v>
      </c>
      <c r="DB30" s="20">
        <f t="shared" si="20"/>
        <v>0</v>
      </c>
      <c r="DC30" s="20">
        <f t="shared" si="20"/>
        <v>0</v>
      </c>
      <c r="DD30" s="20">
        <f t="shared" si="20"/>
        <v>0</v>
      </c>
      <c r="DE30" s="20">
        <f t="shared" si="20"/>
        <v>0</v>
      </c>
      <c r="DF30" s="20">
        <f t="shared" si="20"/>
        <v>0</v>
      </c>
      <c r="DG30" s="20">
        <f t="shared" si="20"/>
        <v>0</v>
      </c>
      <c r="DH30" s="20">
        <f t="shared" si="20"/>
        <v>0</v>
      </c>
      <c r="DI30" s="20">
        <f t="shared" si="20"/>
        <v>0</v>
      </c>
      <c r="DJ30" s="20">
        <f t="shared" si="20"/>
        <v>0</v>
      </c>
      <c r="DK30" s="20">
        <f t="shared" si="20"/>
        <v>0</v>
      </c>
      <c r="DL30" s="20">
        <f t="shared" si="20"/>
        <v>0</v>
      </c>
      <c r="DM30" s="20">
        <f t="shared" si="20"/>
        <v>0</v>
      </c>
      <c r="DN30" s="20">
        <f t="shared" si="20"/>
        <v>0</v>
      </c>
      <c r="DO30" s="20">
        <f t="shared" si="18"/>
        <v>0</v>
      </c>
      <c r="DP30" s="20">
        <f t="shared" si="10"/>
        <v>0</v>
      </c>
      <c r="DQ30" s="20">
        <f t="shared" si="10"/>
        <v>0</v>
      </c>
      <c r="DR30" s="20">
        <f t="shared" si="10"/>
        <v>0</v>
      </c>
      <c r="DS30" s="20">
        <f t="shared" si="10"/>
        <v>0</v>
      </c>
      <c r="DT30" s="20"/>
      <c r="DU30" s="20">
        <f t="shared" si="11"/>
        <v>3200000</v>
      </c>
    </row>
    <row r="31" spans="1:125" ht="36" customHeight="1" x14ac:dyDescent="0.3">
      <c r="A31" s="25"/>
      <c r="B31" s="217" t="s">
        <v>110</v>
      </c>
      <c r="C31" s="16" t="s">
        <v>111</v>
      </c>
      <c r="D31" s="17" t="s">
        <v>112</v>
      </c>
      <c r="E31" s="18">
        <v>510</v>
      </c>
      <c r="F31" s="19" t="s">
        <v>49</v>
      </c>
      <c r="G31" s="20">
        <f t="shared" si="12"/>
        <v>12000000</v>
      </c>
      <c r="H31" s="20"/>
      <c r="I31" s="20">
        <v>12000000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1">
        <f t="shared" ref="AD31:AD72" si="28">+AE31/G31</f>
        <v>0</v>
      </c>
      <c r="AE31" s="20">
        <f t="shared" si="1"/>
        <v>0</v>
      </c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1">
        <f t="shared" si="14"/>
        <v>1</v>
      </c>
      <c r="BC31" s="20">
        <f t="shared" si="2"/>
        <v>12000000</v>
      </c>
      <c r="BD31" s="20">
        <f t="shared" si="27"/>
        <v>0</v>
      </c>
      <c r="BE31" s="20">
        <f t="shared" si="27"/>
        <v>12000000</v>
      </c>
      <c r="BF31" s="20">
        <f t="shared" si="27"/>
        <v>0</v>
      </c>
      <c r="BG31" s="20">
        <f t="shared" si="27"/>
        <v>0</v>
      </c>
      <c r="BH31" s="20">
        <f t="shared" si="27"/>
        <v>0</v>
      </c>
      <c r="BI31" s="20">
        <f t="shared" si="27"/>
        <v>0</v>
      </c>
      <c r="BJ31" s="20">
        <f t="shared" si="27"/>
        <v>0</v>
      </c>
      <c r="BK31" s="20">
        <f t="shared" si="27"/>
        <v>0</v>
      </c>
      <c r="BL31" s="20">
        <f t="shared" si="27"/>
        <v>0</v>
      </c>
      <c r="BM31" s="20">
        <f t="shared" si="25"/>
        <v>0</v>
      </c>
      <c r="BN31" s="20">
        <f t="shared" si="25"/>
        <v>0</v>
      </c>
      <c r="BO31" s="20">
        <f t="shared" si="25"/>
        <v>0</v>
      </c>
      <c r="BP31" s="20">
        <f t="shared" si="25"/>
        <v>0</v>
      </c>
      <c r="BQ31" s="20">
        <f t="shared" si="25"/>
        <v>0</v>
      </c>
      <c r="BR31" s="20">
        <f t="shared" si="25"/>
        <v>0</v>
      </c>
      <c r="BS31" s="20">
        <f t="shared" si="25"/>
        <v>0</v>
      </c>
      <c r="BT31" s="20">
        <f t="shared" si="19"/>
        <v>0</v>
      </c>
      <c r="BU31" s="20">
        <f t="shared" si="19"/>
        <v>0</v>
      </c>
      <c r="BV31" s="20">
        <f t="shared" si="19"/>
        <v>0</v>
      </c>
      <c r="BW31" s="20">
        <f t="shared" si="19"/>
        <v>0</v>
      </c>
      <c r="BX31" s="20"/>
      <c r="BY31" s="20">
        <f t="shared" si="5"/>
        <v>0</v>
      </c>
      <c r="BZ31" s="21">
        <f t="shared" si="24"/>
        <v>0</v>
      </c>
      <c r="CA31" s="20">
        <f t="shared" si="6"/>
        <v>0</v>
      </c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1">
        <f t="shared" si="7"/>
        <v>1</v>
      </c>
      <c r="CY31" s="20">
        <f t="shared" si="8"/>
        <v>12000000</v>
      </c>
      <c r="CZ31" s="20">
        <f t="shared" si="20"/>
        <v>0</v>
      </c>
      <c r="DA31" s="20">
        <f t="shared" si="20"/>
        <v>12000000</v>
      </c>
      <c r="DB31" s="20">
        <f t="shared" si="20"/>
        <v>0</v>
      </c>
      <c r="DC31" s="20">
        <f t="shared" si="20"/>
        <v>0</v>
      </c>
      <c r="DD31" s="20">
        <f t="shared" si="20"/>
        <v>0</v>
      </c>
      <c r="DE31" s="20">
        <f t="shared" si="20"/>
        <v>0</v>
      </c>
      <c r="DF31" s="20">
        <f t="shared" si="20"/>
        <v>0</v>
      </c>
      <c r="DG31" s="20">
        <f t="shared" si="20"/>
        <v>0</v>
      </c>
      <c r="DH31" s="20">
        <f t="shared" si="20"/>
        <v>0</v>
      </c>
      <c r="DI31" s="20">
        <f t="shared" si="20"/>
        <v>0</v>
      </c>
      <c r="DJ31" s="20">
        <f t="shared" si="20"/>
        <v>0</v>
      </c>
      <c r="DK31" s="20">
        <f t="shared" si="20"/>
        <v>0</v>
      </c>
      <c r="DL31" s="20">
        <f t="shared" si="20"/>
        <v>0</v>
      </c>
      <c r="DM31" s="20">
        <f t="shared" si="20"/>
        <v>0</v>
      </c>
      <c r="DN31" s="20">
        <f t="shared" si="20"/>
        <v>0</v>
      </c>
      <c r="DO31" s="20">
        <f t="shared" si="18"/>
        <v>0</v>
      </c>
      <c r="DP31" s="20">
        <f t="shared" si="10"/>
        <v>0</v>
      </c>
      <c r="DQ31" s="20">
        <f t="shared" si="10"/>
        <v>0</v>
      </c>
      <c r="DR31" s="20">
        <f t="shared" si="10"/>
        <v>0</v>
      </c>
      <c r="DS31" s="20">
        <f t="shared" si="10"/>
        <v>0</v>
      </c>
      <c r="DT31" s="20"/>
      <c r="DU31" s="20">
        <f t="shared" si="11"/>
        <v>0</v>
      </c>
    </row>
    <row r="32" spans="1:125" ht="53.25" customHeight="1" x14ac:dyDescent="0.3">
      <c r="A32" s="25"/>
      <c r="B32" s="218"/>
      <c r="C32" s="16" t="s">
        <v>113</v>
      </c>
      <c r="D32" s="17" t="s">
        <v>114</v>
      </c>
      <c r="E32" s="18">
        <v>510</v>
      </c>
      <c r="F32" s="19" t="s">
        <v>115</v>
      </c>
      <c r="G32" s="20">
        <f t="shared" si="12"/>
        <v>59000000</v>
      </c>
      <c r="H32" s="20"/>
      <c r="I32" s="20">
        <v>25000000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>
        <v>34000000</v>
      </c>
      <c r="AD32" s="21">
        <f t="shared" si="28"/>
        <v>0.75242937288135592</v>
      </c>
      <c r="AE32" s="20">
        <f t="shared" ref="AE32:AE35" si="29">SUM(AF32:BA32)</f>
        <v>44393333</v>
      </c>
      <c r="AF32" s="20"/>
      <c r="AG32" s="20">
        <f>+'[1]FEBRERO 2019'!$K$1141</f>
        <v>23393333</v>
      </c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>
        <f>+'[2]ENERO 2019'!$AF$970</f>
        <v>21000000</v>
      </c>
      <c r="BB32" s="21">
        <f t="shared" si="14"/>
        <v>0.24757062711864408</v>
      </c>
      <c r="BC32" s="20">
        <f t="shared" si="2"/>
        <v>14606667</v>
      </c>
      <c r="BD32" s="20">
        <f t="shared" si="27"/>
        <v>0</v>
      </c>
      <c r="BE32" s="20">
        <f t="shared" si="27"/>
        <v>1606667</v>
      </c>
      <c r="BF32" s="20">
        <f t="shared" si="27"/>
        <v>0</v>
      </c>
      <c r="BG32" s="20">
        <f t="shared" si="27"/>
        <v>0</v>
      </c>
      <c r="BH32" s="20">
        <f t="shared" si="27"/>
        <v>0</v>
      </c>
      <c r="BI32" s="20">
        <f t="shared" si="27"/>
        <v>0</v>
      </c>
      <c r="BJ32" s="20">
        <f t="shared" si="27"/>
        <v>0</v>
      </c>
      <c r="BK32" s="20">
        <f t="shared" si="27"/>
        <v>0</v>
      </c>
      <c r="BL32" s="20">
        <f t="shared" si="27"/>
        <v>0</v>
      </c>
      <c r="BM32" s="20">
        <f t="shared" si="25"/>
        <v>0</v>
      </c>
      <c r="BN32" s="20">
        <f t="shared" si="25"/>
        <v>0</v>
      </c>
      <c r="BO32" s="20">
        <f t="shared" si="25"/>
        <v>0</v>
      </c>
      <c r="BP32" s="20">
        <f t="shared" si="25"/>
        <v>0</v>
      </c>
      <c r="BQ32" s="20">
        <f t="shared" si="25"/>
        <v>0</v>
      </c>
      <c r="BR32" s="20">
        <f t="shared" si="25"/>
        <v>0</v>
      </c>
      <c r="BS32" s="20">
        <f t="shared" si="25"/>
        <v>0</v>
      </c>
      <c r="BT32" s="20">
        <f t="shared" si="19"/>
        <v>0</v>
      </c>
      <c r="BU32" s="20">
        <f t="shared" si="19"/>
        <v>0</v>
      </c>
      <c r="BV32" s="20">
        <f t="shared" si="19"/>
        <v>0</v>
      </c>
      <c r="BW32" s="20">
        <f t="shared" si="19"/>
        <v>0</v>
      </c>
      <c r="BX32" s="20"/>
      <c r="BY32" s="20">
        <f t="shared" si="5"/>
        <v>13000000</v>
      </c>
      <c r="BZ32" s="21">
        <f t="shared" si="24"/>
        <v>0.53389830508474578</v>
      </c>
      <c r="CA32" s="20">
        <f t="shared" si="6"/>
        <v>31500000</v>
      </c>
      <c r="CB32" s="20"/>
      <c r="CC32" s="20">
        <f>+'[2]ENERO 2019'!$H$971</f>
        <v>21500000</v>
      </c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>
        <f>+'[1]FEBRERO 2019'!$H$1146</f>
        <v>10000000</v>
      </c>
      <c r="CX32" s="21">
        <f t="shared" si="7"/>
        <v>0.46610169491525422</v>
      </c>
      <c r="CY32" s="20">
        <f t="shared" si="8"/>
        <v>27500000</v>
      </c>
      <c r="CZ32" s="20">
        <f t="shared" si="20"/>
        <v>0</v>
      </c>
      <c r="DA32" s="20">
        <f t="shared" si="20"/>
        <v>3500000</v>
      </c>
      <c r="DB32" s="20">
        <f t="shared" si="20"/>
        <v>0</v>
      </c>
      <c r="DC32" s="20">
        <f t="shared" si="20"/>
        <v>0</v>
      </c>
      <c r="DD32" s="20">
        <f t="shared" si="20"/>
        <v>0</v>
      </c>
      <c r="DE32" s="20">
        <f t="shared" si="20"/>
        <v>0</v>
      </c>
      <c r="DF32" s="20">
        <f t="shared" si="20"/>
        <v>0</v>
      </c>
      <c r="DG32" s="20">
        <f t="shared" si="20"/>
        <v>0</v>
      </c>
      <c r="DH32" s="20">
        <f t="shared" si="20"/>
        <v>0</v>
      </c>
      <c r="DI32" s="20">
        <f t="shared" si="20"/>
        <v>0</v>
      </c>
      <c r="DJ32" s="20">
        <f t="shared" si="20"/>
        <v>0</v>
      </c>
      <c r="DK32" s="20">
        <f t="shared" si="20"/>
        <v>0</v>
      </c>
      <c r="DL32" s="20">
        <f t="shared" si="20"/>
        <v>0</v>
      </c>
      <c r="DM32" s="20">
        <f t="shared" si="20"/>
        <v>0</v>
      </c>
      <c r="DN32" s="20">
        <f t="shared" si="20"/>
        <v>0</v>
      </c>
      <c r="DO32" s="20">
        <f t="shared" si="18"/>
        <v>0</v>
      </c>
      <c r="DP32" s="20">
        <f t="shared" si="10"/>
        <v>0</v>
      </c>
      <c r="DQ32" s="20">
        <f t="shared" si="10"/>
        <v>0</v>
      </c>
      <c r="DR32" s="20">
        <f t="shared" si="10"/>
        <v>0</v>
      </c>
      <c r="DS32" s="20">
        <f t="shared" si="10"/>
        <v>0</v>
      </c>
      <c r="DT32" s="20"/>
      <c r="DU32" s="20">
        <f t="shared" si="11"/>
        <v>24000000</v>
      </c>
    </row>
    <row r="33" spans="1:125" ht="93" customHeight="1" x14ac:dyDescent="0.3">
      <c r="A33" s="25"/>
      <c r="B33" s="221" t="s">
        <v>116</v>
      </c>
      <c r="C33" s="16" t="s">
        <v>117</v>
      </c>
      <c r="D33" s="17" t="s">
        <v>118</v>
      </c>
      <c r="E33" s="18">
        <v>211</v>
      </c>
      <c r="F33" s="19" t="s">
        <v>119</v>
      </c>
      <c r="G33" s="20">
        <f t="shared" si="12"/>
        <v>897116335</v>
      </c>
      <c r="H33" s="20"/>
      <c r="I33" s="20"/>
      <c r="J33" s="20"/>
      <c r="K33" s="20"/>
      <c r="L33" s="20"/>
      <c r="M33" s="20">
        <v>244096406</v>
      </c>
      <c r="N33" s="20">
        <v>300000000</v>
      </c>
      <c r="O33" s="20">
        <f>20000000+30000000</f>
        <v>50000000</v>
      </c>
      <c r="P33" s="20"/>
      <c r="Q33" s="20">
        <v>40000000</v>
      </c>
      <c r="R33" s="20"/>
      <c r="S33" s="20"/>
      <c r="T33" s="20">
        <f>40000000+11586236</f>
        <v>51586236</v>
      </c>
      <c r="U33" s="20"/>
      <c r="V33" s="20">
        <v>30000000</v>
      </c>
      <c r="W33" s="20"/>
      <c r="X33" s="20"/>
      <c r="Y33" s="20"/>
      <c r="Z33" s="20"/>
      <c r="AA33" s="20"/>
      <c r="AB33" s="20"/>
      <c r="AC33" s="20">
        <f>181433693</f>
        <v>181433693</v>
      </c>
      <c r="AD33" s="21">
        <f t="shared" si="28"/>
        <v>7.8027784434445725E-3</v>
      </c>
      <c r="AE33" s="20">
        <f t="shared" si="29"/>
        <v>7000000</v>
      </c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>
        <f>+'[2]ENERO 2019'!$AF$110</f>
        <v>7000000</v>
      </c>
      <c r="BB33" s="21">
        <f t="shared" si="14"/>
        <v>0.99219722155655543</v>
      </c>
      <c r="BC33" s="20">
        <f t="shared" si="2"/>
        <v>890116335</v>
      </c>
      <c r="BD33" s="20">
        <f t="shared" si="27"/>
        <v>0</v>
      </c>
      <c r="BE33" s="20">
        <f t="shared" si="27"/>
        <v>0</v>
      </c>
      <c r="BF33" s="20">
        <f t="shared" si="27"/>
        <v>0</v>
      </c>
      <c r="BG33" s="20">
        <f t="shared" si="27"/>
        <v>0</v>
      </c>
      <c r="BH33" s="20">
        <f t="shared" si="27"/>
        <v>0</v>
      </c>
      <c r="BI33" s="20">
        <f t="shared" si="27"/>
        <v>244096406</v>
      </c>
      <c r="BJ33" s="20">
        <f t="shared" si="27"/>
        <v>300000000</v>
      </c>
      <c r="BK33" s="20">
        <f t="shared" si="27"/>
        <v>50000000</v>
      </c>
      <c r="BL33" s="20">
        <f t="shared" si="27"/>
        <v>0</v>
      </c>
      <c r="BM33" s="20">
        <f t="shared" si="25"/>
        <v>40000000</v>
      </c>
      <c r="BN33" s="20">
        <f t="shared" si="25"/>
        <v>0</v>
      </c>
      <c r="BO33" s="20">
        <f t="shared" si="25"/>
        <v>0</v>
      </c>
      <c r="BP33" s="20">
        <f t="shared" si="25"/>
        <v>51586236</v>
      </c>
      <c r="BQ33" s="20">
        <f t="shared" si="25"/>
        <v>0</v>
      </c>
      <c r="BR33" s="20">
        <f t="shared" si="25"/>
        <v>30000000</v>
      </c>
      <c r="BS33" s="20">
        <f t="shared" si="25"/>
        <v>0</v>
      </c>
      <c r="BT33" s="20">
        <f t="shared" si="19"/>
        <v>0</v>
      </c>
      <c r="BU33" s="20">
        <f t="shared" si="19"/>
        <v>0</v>
      </c>
      <c r="BV33" s="20">
        <f t="shared" si="19"/>
        <v>0</v>
      </c>
      <c r="BW33" s="20">
        <f t="shared" si="19"/>
        <v>0</v>
      </c>
      <c r="BX33" s="20"/>
      <c r="BY33" s="20">
        <f t="shared" si="5"/>
        <v>174433693</v>
      </c>
      <c r="BZ33" s="21">
        <f t="shared" si="24"/>
        <v>0</v>
      </c>
      <c r="CA33" s="20">
        <f t="shared" si="6"/>
        <v>0</v>
      </c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1">
        <f t="shared" si="7"/>
        <v>1</v>
      </c>
      <c r="CY33" s="20">
        <f t="shared" si="8"/>
        <v>897116335</v>
      </c>
      <c r="CZ33" s="20">
        <f t="shared" si="20"/>
        <v>0</v>
      </c>
      <c r="DA33" s="20">
        <f t="shared" si="20"/>
        <v>0</v>
      </c>
      <c r="DB33" s="20">
        <f t="shared" si="20"/>
        <v>0</v>
      </c>
      <c r="DC33" s="20">
        <f t="shared" si="20"/>
        <v>0</v>
      </c>
      <c r="DD33" s="20">
        <f t="shared" si="20"/>
        <v>0</v>
      </c>
      <c r="DE33" s="20">
        <f t="shared" si="20"/>
        <v>244096406</v>
      </c>
      <c r="DF33" s="20">
        <f t="shared" si="20"/>
        <v>300000000</v>
      </c>
      <c r="DG33" s="20">
        <f t="shared" si="20"/>
        <v>50000000</v>
      </c>
      <c r="DH33" s="20">
        <f t="shared" si="20"/>
        <v>0</v>
      </c>
      <c r="DI33" s="20">
        <f t="shared" si="20"/>
        <v>40000000</v>
      </c>
      <c r="DJ33" s="20">
        <f t="shared" si="20"/>
        <v>0</v>
      </c>
      <c r="DK33" s="20">
        <f t="shared" si="20"/>
        <v>0</v>
      </c>
      <c r="DL33" s="20">
        <f t="shared" si="20"/>
        <v>51586236</v>
      </c>
      <c r="DM33" s="20">
        <f t="shared" si="20"/>
        <v>0</v>
      </c>
      <c r="DN33" s="20">
        <f t="shared" si="20"/>
        <v>30000000</v>
      </c>
      <c r="DO33" s="20">
        <f t="shared" si="18"/>
        <v>0</v>
      </c>
      <c r="DP33" s="20">
        <f t="shared" si="10"/>
        <v>0</v>
      </c>
      <c r="DQ33" s="20">
        <f t="shared" si="10"/>
        <v>0</v>
      </c>
      <c r="DR33" s="20">
        <f t="shared" si="10"/>
        <v>0</v>
      </c>
      <c r="DS33" s="20">
        <f t="shared" si="10"/>
        <v>0</v>
      </c>
      <c r="DT33" s="20"/>
      <c r="DU33" s="20">
        <f t="shared" si="11"/>
        <v>181433693</v>
      </c>
    </row>
    <row r="34" spans="1:125" ht="60" customHeight="1" x14ac:dyDescent="0.3">
      <c r="A34" s="25"/>
      <c r="B34" s="221"/>
      <c r="C34" s="16" t="s">
        <v>120</v>
      </c>
      <c r="D34" s="17" t="s">
        <v>121</v>
      </c>
      <c r="E34" s="18">
        <v>510</v>
      </c>
      <c r="F34" s="19" t="s">
        <v>49</v>
      </c>
      <c r="G34" s="20">
        <f t="shared" si="12"/>
        <v>5000000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>
        <v>5000000</v>
      </c>
      <c r="X34" s="20"/>
      <c r="Y34" s="20"/>
      <c r="Z34" s="20"/>
      <c r="AA34" s="20"/>
      <c r="AB34" s="20"/>
      <c r="AC34" s="20"/>
      <c r="AD34" s="21">
        <f t="shared" si="28"/>
        <v>0</v>
      </c>
      <c r="AE34" s="20">
        <f t="shared" si="29"/>
        <v>0</v>
      </c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1">
        <f t="shared" si="14"/>
        <v>1</v>
      </c>
      <c r="BC34" s="20">
        <f t="shared" si="2"/>
        <v>5000000</v>
      </c>
      <c r="BD34" s="20">
        <f t="shared" si="27"/>
        <v>0</v>
      </c>
      <c r="BE34" s="20">
        <f t="shared" si="27"/>
        <v>0</v>
      </c>
      <c r="BF34" s="20">
        <f t="shared" si="27"/>
        <v>0</v>
      </c>
      <c r="BG34" s="20">
        <f t="shared" si="27"/>
        <v>0</v>
      </c>
      <c r="BH34" s="20">
        <f t="shared" si="27"/>
        <v>0</v>
      </c>
      <c r="BI34" s="20">
        <f t="shared" si="27"/>
        <v>0</v>
      </c>
      <c r="BJ34" s="20">
        <f t="shared" si="27"/>
        <v>0</v>
      </c>
      <c r="BK34" s="20">
        <f t="shared" si="27"/>
        <v>0</v>
      </c>
      <c r="BL34" s="20">
        <f t="shared" si="27"/>
        <v>0</v>
      </c>
      <c r="BM34" s="20">
        <f t="shared" si="25"/>
        <v>0</v>
      </c>
      <c r="BN34" s="20">
        <f t="shared" si="25"/>
        <v>0</v>
      </c>
      <c r="BO34" s="20">
        <f t="shared" si="25"/>
        <v>0</v>
      </c>
      <c r="BP34" s="20">
        <f t="shared" si="25"/>
        <v>0</v>
      </c>
      <c r="BQ34" s="20">
        <f t="shared" si="25"/>
        <v>0</v>
      </c>
      <c r="BR34" s="20">
        <f t="shared" si="25"/>
        <v>0</v>
      </c>
      <c r="BS34" s="20">
        <f t="shared" si="25"/>
        <v>5000000</v>
      </c>
      <c r="BT34" s="20">
        <f t="shared" si="19"/>
        <v>0</v>
      </c>
      <c r="BU34" s="20">
        <f t="shared" si="19"/>
        <v>0</v>
      </c>
      <c r="BV34" s="20">
        <f t="shared" si="19"/>
        <v>0</v>
      </c>
      <c r="BW34" s="20">
        <f t="shared" si="19"/>
        <v>0</v>
      </c>
      <c r="BX34" s="20"/>
      <c r="BY34" s="20">
        <f t="shared" si="5"/>
        <v>0</v>
      </c>
      <c r="BZ34" s="21">
        <f t="shared" si="24"/>
        <v>0</v>
      </c>
      <c r="CA34" s="20">
        <f t="shared" si="6"/>
        <v>0</v>
      </c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1">
        <f t="shared" si="7"/>
        <v>1</v>
      </c>
      <c r="CY34" s="20">
        <f t="shared" si="8"/>
        <v>5000000</v>
      </c>
      <c r="CZ34" s="20">
        <f t="shared" si="20"/>
        <v>0</v>
      </c>
      <c r="DA34" s="20">
        <f t="shared" si="20"/>
        <v>0</v>
      </c>
      <c r="DB34" s="20">
        <f t="shared" si="20"/>
        <v>0</v>
      </c>
      <c r="DC34" s="20">
        <f t="shared" si="20"/>
        <v>0</v>
      </c>
      <c r="DD34" s="20">
        <f t="shared" si="20"/>
        <v>0</v>
      </c>
      <c r="DE34" s="20">
        <f t="shared" si="20"/>
        <v>0</v>
      </c>
      <c r="DF34" s="20">
        <f t="shared" si="20"/>
        <v>0</v>
      </c>
      <c r="DG34" s="20">
        <f t="shared" si="20"/>
        <v>0</v>
      </c>
      <c r="DH34" s="20">
        <f t="shared" si="20"/>
        <v>0</v>
      </c>
      <c r="DI34" s="20">
        <f t="shared" si="20"/>
        <v>0</v>
      </c>
      <c r="DJ34" s="20">
        <f t="shared" si="20"/>
        <v>0</v>
      </c>
      <c r="DK34" s="20">
        <f t="shared" si="20"/>
        <v>0</v>
      </c>
      <c r="DL34" s="20">
        <f t="shared" si="20"/>
        <v>0</v>
      </c>
      <c r="DM34" s="20">
        <f t="shared" si="20"/>
        <v>0</v>
      </c>
      <c r="DN34" s="20">
        <f t="shared" si="20"/>
        <v>0</v>
      </c>
      <c r="DO34" s="20">
        <f t="shared" si="18"/>
        <v>5000000</v>
      </c>
      <c r="DP34" s="20">
        <f t="shared" si="10"/>
        <v>0</v>
      </c>
      <c r="DQ34" s="20">
        <f t="shared" si="10"/>
        <v>0</v>
      </c>
      <c r="DR34" s="20">
        <f t="shared" si="10"/>
        <v>0</v>
      </c>
      <c r="DS34" s="20">
        <f t="shared" si="10"/>
        <v>0</v>
      </c>
      <c r="DT34" s="20"/>
      <c r="DU34" s="20">
        <f t="shared" si="11"/>
        <v>0</v>
      </c>
    </row>
    <row r="35" spans="1:125" ht="36.75" customHeight="1" x14ac:dyDescent="0.3">
      <c r="A35" s="25"/>
      <c r="B35" s="221"/>
      <c r="C35" s="16" t="s">
        <v>122</v>
      </c>
      <c r="D35" s="17" t="s">
        <v>123</v>
      </c>
      <c r="E35" s="18">
        <v>510</v>
      </c>
      <c r="F35" s="19" t="s">
        <v>49</v>
      </c>
      <c r="G35" s="20">
        <f t="shared" si="12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0"/>
      <c r="AD35" s="21">
        <f t="shared" si="28"/>
        <v>0</v>
      </c>
      <c r="AE35" s="20">
        <f t="shared" si="29"/>
        <v>0</v>
      </c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1">
        <f t="shared" si="14"/>
        <v>1</v>
      </c>
      <c r="BC35" s="20">
        <f t="shared" si="2"/>
        <v>5000000</v>
      </c>
      <c r="BD35" s="20">
        <f t="shared" si="27"/>
        <v>0</v>
      </c>
      <c r="BE35" s="20">
        <f t="shared" si="27"/>
        <v>0</v>
      </c>
      <c r="BF35" s="20">
        <f t="shared" si="27"/>
        <v>0</v>
      </c>
      <c r="BG35" s="20">
        <f t="shared" si="27"/>
        <v>0</v>
      </c>
      <c r="BH35" s="20">
        <f t="shared" si="27"/>
        <v>0</v>
      </c>
      <c r="BI35" s="20">
        <f t="shared" si="27"/>
        <v>0</v>
      </c>
      <c r="BJ35" s="20">
        <f t="shared" si="27"/>
        <v>0</v>
      </c>
      <c r="BK35" s="20">
        <f t="shared" si="27"/>
        <v>0</v>
      </c>
      <c r="BL35" s="20">
        <f t="shared" si="27"/>
        <v>0</v>
      </c>
      <c r="BM35" s="20">
        <f t="shared" si="25"/>
        <v>0</v>
      </c>
      <c r="BN35" s="20">
        <f t="shared" si="25"/>
        <v>0</v>
      </c>
      <c r="BO35" s="20">
        <f t="shared" si="25"/>
        <v>0</v>
      </c>
      <c r="BP35" s="20">
        <f t="shared" si="25"/>
        <v>0</v>
      </c>
      <c r="BQ35" s="20">
        <f t="shared" si="25"/>
        <v>0</v>
      </c>
      <c r="BR35" s="20">
        <f t="shared" si="25"/>
        <v>0</v>
      </c>
      <c r="BS35" s="20">
        <f t="shared" si="25"/>
        <v>5000000</v>
      </c>
      <c r="BT35" s="20">
        <f>X35-AV35</f>
        <v>0</v>
      </c>
      <c r="BU35" s="20">
        <f t="shared" si="19"/>
        <v>0</v>
      </c>
      <c r="BV35" s="20">
        <f t="shared" si="19"/>
        <v>0</v>
      </c>
      <c r="BW35" s="20">
        <f t="shared" si="19"/>
        <v>0</v>
      </c>
      <c r="BX35" s="20"/>
      <c r="BY35" s="20">
        <f t="shared" si="5"/>
        <v>0</v>
      </c>
      <c r="BZ35" s="21">
        <f t="shared" si="24"/>
        <v>0</v>
      </c>
      <c r="CA35" s="20">
        <f t="shared" si="6"/>
        <v>0</v>
      </c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1">
        <f t="shared" si="7"/>
        <v>1</v>
      </c>
      <c r="CY35" s="20">
        <f t="shared" si="8"/>
        <v>5000000</v>
      </c>
      <c r="CZ35" s="20">
        <f t="shared" si="20"/>
        <v>0</v>
      </c>
      <c r="DA35" s="20">
        <f t="shared" si="20"/>
        <v>0</v>
      </c>
      <c r="DB35" s="20">
        <f t="shared" si="20"/>
        <v>0</v>
      </c>
      <c r="DC35" s="20">
        <f t="shared" si="20"/>
        <v>0</v>
      </c>
      <c r="DD35" s="20">
        <f t="shared" si="20"/>
        <v>0</v>
      </c>
      <c r="DE35" s="20">
        <f t="shared" si="20"/>
        <v>0</v>
      </c>
      <c r="DF35" s="20">
        <f t="shared" si="20"/>
        <v>0</v>
      </c>
      <c r="DG35" s="20">
        <f t="shared" si="20"/>
        <v>0</v>
      </c>
      <c r="DH35" s="20">
        <f t="shared" si="20"/>
        <v>0</v>
      </c>
      <c r="DI35" s="20">
        <f t="shared" si="20"/>
        <v>0</v>
      </c>
      <c r="DJ35" s="20">
        <f t="shared" si="20"/>
        <v>0</v>
      </c>
      <c r="DK35" s="20">
        <f t="shared" si="20"/>
        <v>0</v>
      </c>
      <c r="DL35" s="20">
        <f t="shared" si="20"/>
        <v>0</v>
      </c>
      <c r="DM35" s="20">
        <f t="shared" si="20"/>
        <v>0</v>
      </c>
      <c r="DN35" s="20">
        <f t="shared" si="20"/>
        <v>0</v>
      </c>
      <c r="DO35" s="20">
        <f t="shared" si="18"/>
        <v>5000000</v>
      </c>
      <c r="DP35" s="20">
        <f t="shared" si="10"/>
        <v>0</v>
      </c>
      <c r="DQ35" s="20">
        <f t="shared" si="10"/>
        <v>0</v>
      </c>
      <c r="DR35" s="20">
        <f t="shared" si="10"/>
        <v>0</v>
      </c>
      <c r="DS35" s="20">
        <f t="shared" si="10"/>
        <v>0</v>
      </c>
      <c r="DT35" s="20"/>
      <c r="DU35" s="20">
        <f t="shared" si="11"/>
        <v>0</v>
      </c>
    </row>
    <row r="36" spans="1:125" ht="59.25" customHeight="1" x14ac:dyDescent="0.3">
      <c r="A36" s="32"/>
      <c r="B36" s="222"/>
      <c r="C36" s="16" t="s">
        <v>124</v>
      </c>
      <c r="D36" s="17" t="s">
        <v>125</v>
      </c>
      <c r="E36" s="18">
        <v>510</v>
      </c>
      <c r="F36" s="19" t="s">
        <v>49</v>
      </c>
      <c r="G36" s="20">
        <f t="shared" si="12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0"/>
      <c r="AD36" s="21">
        <f t="shared" si="28"/>
        <v>0</v>
      </c>
      <c r="AE36" s="20">
        <f t="shared" si="1"/>
        <v>0</v>
      </c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1">
        <f t="shared" si="14"/>
        <v>1</v>
      </c>
      <c r="BC36" s="20">
        <f t="shared" si="2"/>
        <v>5000000</v>
      </c>
      <c r="BD36" s="20">
        <f t="shared" si="27"/>
        <v>0</v>
      </c>
      <c r="BE36" s="20">
        <f t="shared" si="27"/>
        <v>0</v>
      </c>
      <c r="BF36" s="20">
        <f t="shared" si="27"/>
        <v>0</v>
      </c>
      <c r="BG36" s="20">
        <f t="shared" si="27"/>
        <v>0</v>
      </c>
      <c r="BH36" s="20">
        <f t="shared" si="27"/>
        <v>0</v>
      </c>
      <c r="BI36" s="20">
        <f t="shared" si="27"/>
        <v>0</v>
      </c>
      <c r="BJ36" s="20">
        <f t="shared" si="27"/>
        <v>0</v>
      </c>
      <c r="BK36" s="20">
        <f t="shared" si="27"/>
        <v>0</v>
      </c>
      <c r="BL36" s="20">
        <f t="shared" si="27"/>
        <v>0</v>
      </c>
      <c r="BM36" s="20">
        <f t="shared" si="25"/>
        <v>0</v>
      </c>
      <c r="BN36" s="20">
        <f t="shared" si="25"/>
        <v>0</v>
      </c>
      <c r="BO36" s="20">
        <f t="shared" si="25"/>
        <v>0</v>
      </c>
      <c r="BP36" s="20">
        <f t="shared" si="25"/>
        <v>0</v>
      </c>
      <c r="BQ36" s="20">
        <f t="shared" si="25"/>
        <v>0</v>
      </c>
      <c r="BR36" s="20">
        <f t="shared" si="25"/>
        <v>0</v>
      </c>
      <c r="BS36" s="20">
        <f>W36-AU36</f>
        <v>5000000</v>
      </c>
      <c r="BT36" s="20">
        <f>X36-AV36</f>
        <v>0</v>
      </c>
      <c r="BU36" s="20">
        <f t="shared" si="19"/>
        <v>0</v>
      </c>
      <c r="BV36" s="20">
        <f t="shared" si="19"/>
        <v>0</v>
      </c>
      <c r="BW36" s="20">
        <f t="shared" si="19"/>
        <v>0</v>
      </c>
      <c r="BX36" s="20"/>
      <c r="BY36" s="20">
        <f t="shared" si="5"/>
        <v>0</v>
      </c>
      <c r="BZ36" s="21">
        <f t="shared" si="24"/>
        <v>0</v>
      </c>
      <c r="CA36" s="20">
        <f t="shared" si="6"/>
        <v>0</v>
      </c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1">
        <f t="shared" si="7"/>
        <v>1</v>
      </c>
      <c r="CY36" s="20">
        <f t="shared" si="8"/>
        <v>5000000</v>
      </c>
      <c r="CZ36" s="20">
        <f t="shared" si="20"/>
        <v>0</v>
      </c>
      <c r="DA36" s="20">
        <f t="shared" si="20"/>
        <v>0</v>
      </c>
      <c r="DB36" s="20">
        <f t="shared" si="20"/>
        <v>0</v>
      </c>
      <c r="DC36" s="20">
        <f t="shared" si="20"/>
        <v>0</v>
      </c>
      <c r="DD36" s="20">
        <f t="shared" si="20"/>
        <v>0</v>
      </c>
      <c r="DE36" s="20">
        <f t="shared" si="20"/>
        <v>0</v>
      </c>
      <c r="DF36" s="20">
        <f t="shared" si="20"/>
        <v>0</v>
      </c>
      <c r="DG36" s="20">
        <f t="shared" si="20"/>
        <v>0</v>
      </c>
      <c r="DH36" s="20">
        <f t="shared" si="20"/>
        <v>0</v>
      </c>
      <c r="DI36" s="20">
        <f t="shared" si="20"/>
        <v>0</v>
      </c>
      <c r="DJ36" s="20">
        <f t="shared" si="20"/>
        <v>0</v>
      </c>
      <c r="DK36" s="20">
        <f t="shared" si="20"/>
        <v>0</v>
      </c>
      <c r="DL36" s="20">
        <f t="shared" si="20"/>
        <v>0</v>
      </c>
      <c r="DM36" s="20">
        <f t="shared" si="20"/>
        <v>0</v>
      </c>
      <c r="DN36" s="20">
        <f t="shared" si="20"/>
        <v>0</v>
      </c>
      <c r="DO36" s="20">
        <f t="shared" si="18"/>
        <v>5000000</v>
      </c>
      <c r="DP36" s="20">
        <f t="shared" si="10"/>
        <v>0</v>
      </c>
      <c r="DQ36" s="20">
        <f t="shared" si="10"/>
        <v>0</v>
      </c>
      <c r="DR36" s="20">
        <f t="shared" si="10"/>
        <v>0</v>
      </c>
      <c r="DS36" s="20">
        <f t="shared" si="10"/>
        <v>0</v>
      </c>
      <c r="DT36" s="20"/>
      <c r="DU36" s="20">
        <f t="shared" si="11"/>
        <v>0</v>
      </c>
    </row>
    <row r="37" spans="1:125" s="38" customFormat="1" ht="17.25" customHeight="1" thickBot="1" x14ac:dyDescent="0.35">
      <c r="A37" s="33"/>
      <c r="B37" s="223" t="s">
        <v>126</v>
      </c>
      <c r="C37" s="224"/>
      <c r="D37" s="224"/>
      <c r="E37" s="225"/>
      <c r="F37" s="34"/>
      <c r="G37" s="35">
        <f>SUM(G4:G36)</f>
        <v>3775071443</v>
      </c>
      <c r="H37" s="35">
        <f t="shared" ref="H37:AC37" si="30">SUM(H4:H36)</f>
        <v>0</v>
      </c>
      <c r="I37" s="35">
        <f t="shared" si="30"/>
        <v>1141800000</v>
      </c>
      <c r="J37" s="35">
        <f t="shared" si="30"/>
        <v>80644090</v>
      </c>
      <c r="K37" s="35">
        <f t="shared" si="30"/>
        <v>0</v>
      </c>
      <c r="L37" s="35">
        <f t="shared" si="30"/>
        <v>0</v>
      </c>
      <c r="M37" s="35">
        <f t="shared" si="30"/>
        <v>244096406</v>
      </c>
      <c r="N37" s="35">
        <f t="shared" si="30"/>
        <v>300000000</v>
      </c>
      <c r="O37" s="35">
        <f t="shared" si="30"/>
        <v>50000000</v>
      </c>
      <c r="P37" s="35">
        <f t="shared" si="30"/>
        <v>0</v>
      </c>
      <c r="Q37" s="35">
        <f t="shared" si="30"/>
        <v>40000000</v>
      </c>
      <c r="R37" s="35">
        <f t="shared" si="30"/>
        <v>0</v>
      </c>
      <c r="S37" s="35">
        <f t="shared" si="30"/>
        <v>0</v>
      </c>
      <c r="T37" s="35">
        <f t="shared" si="30"/>
        <v>51586236</v>
      </c>
      <c r="U37" s="35">
        <f t="shared" si="30"/>
        <v>0</v>
      </c>
      <c r="V37" s="35">
        <f t="shared" si="30"/>
        <v>30000000</v>
      </c>
      <c r="W37" s="35">
        <f t="shared" si="30"/>
        <v>312000000</v>
      </c>
      <c r="X37" s="35">
        <f t="shared" si="30"/>
        <v>54000000</v>
      </c>
      <c r="Y37" s="35">
        <f t="shared" si="30"/>
        <v>0</v>
      </c>
      <c r="Z37" s="35">
        <f t="shared" si="30"/>
        <v>0</v>
      </c>
      <c r="AA37" s="35">
        <f t="shared" si="30"/>
        <v>0</v>
      </c>
      <c r="AB37" s="35">
        <f t="shared" si="30"/>
        <v>972811018</v>
      </c>
      <c r="AC37" s="35">
        <f t="shared" si="30"/>
        <v>498133693</v>
      </c>
      <c r="AD37" s="36">
        <f t="shared" si="28"/>
        <v>0.22952558119308683</v>
      </c>
      <c r="AE37" s="37">
        <f t="shared" ref="AE37:BA37" si="31">SUM(AE4:AE36)</f>
        <v>866475467</v>
      </c>
      <c r="AF37" s="37">
        <f t="shared" si="31"/>
        <v>0</v>
      </c>
      <c r="AG37" s="37">
        <f t="shared" si="31"/>
        <v>658218343</v>
      </c>
      <c r="AH37" s="37">
        <f t="shared" si="31"/>
        <v>0</v>
      </c>
      <c r="AI37" s="37">
        <f t="shared" si="31"/>
        <v>0</v>
      </c>
      <c r="AJ37" s="37">
        <f t="shared" si="31"/>
        <v>0</v>
      </c>
      <c r="AK37" s="37">
        <f t="shared" si="31"/>
        <v>0</v>
      </c>
      <c r="AL37" s="37">
        <f t="shared" si="31"/>
        <v>0</v>
      </c>
      <c r="AM37" s="37">
        <f t="shared" si="31"/>
        <v>0</v>
      </c>
      <c r="AN37" s="37">
        <f t="shared" si="31"/>
        <v>0</v>
      </c>
      <c r="AO37" s="37">
        <f t="shared" si="31"/>
        <v>0</v>
      </c>
      <c r="AP37" s="37">
        <f t="shared" si="31"/>
        <v>0</v>
      </c>
      <c r="AQ37" s="37">
        <f t="shared" si="31"/>
        <v>0</v>
      </c>
      <c r="AR37" s="37">
        <f t="shared" si="31"/>
        <v>0</v>
      </c>
      <c r="AS37" s="37">
        <f t="shared" si="31"/>
        <v>0</v>
      </c>
      <c r="AT37" s="37">
        <f t="shared" si="31"/>
        <v>0</v>
      </c>
      <c r="AU37" s="37">
        <f t="shared" si="31"/>
        <v>93675820</v>
      </c>
      <c r="AV37" s="37">
        <f t="shared" si="31"/>
        <v>0</v>
      </c>
      <c r="AW37" s="37">
        <f t="shared" si="31"/>
        <v>0</v>
      </c>
      <c r="AX37" s="37">
        <f t="shared" si="31"/>
        <v>0</v>
      </c>
      <c r="AY37" s="37">
        <f t="shared" si="31"/>
        <v>0</v>
      </c>
      <c r="AZ37" s="37"/>
      <c r="BA37" s="37">
        <f t="shared" si="31"/>
        <v>114581304</v>
      </c>
      <c r="BB37" s="36">
        <f t="shared" si="14"/>
        <v>0.77047441880691314</v>
      </c>
      <c r="BC37" s="37">
        <f t="shared" ref="BC37:BY37" si="32">SUM(BC4:BC36)</f>
        <v>2908595976</v>
      </c>
      <c r="BD37" s="37">
        <f t="shared" si="32"/>
        <v>0</v>
      </c>
      <c r="BE37" s="37">
        <f t="shared" si="32"/>
        <v>483581657</v>
      </c>
      <c r="BF37" s="37">
        <f t="shared" si="32"/>
        <v>80644090</v>
      </c>
      <c r="BG37" s="37">
        <f t="shared" si="32"/>
        <v>0</v>
      </c>
      <c r="BH37" s="37">
        <f t="shared" si="32"/>
        <v>0</v>
      </c>
      <c r="BI37" s="37">
        <f t="shared" si="32"/>
        <v>244096406</v>
      </c>
      <c r="BJ37" s="37">
        <f t="shared" si="32"/>
        <v>300000000</v>
      </c>
      <c r="BK37" s="37">
        <f t="shared" si="32"/>
        <v>50000000</v>
      </c>
      <c r="BL37" s="37">
        <f t="shared" si="32"/>
        <v>0</v>
      </c>
      <c r="BM37" s="37">
        <f t="shared" si="32"/>
        <v>40000000</v>
      </c>
      <c r="BN37" s="37">
        <f t="shared" si="32"/>
        <v>0</v>
      </c>
      <c r="BO37" s="37">
        <f t="shared" si="32"/>
        <v>0</v>
      </c>
      <c r="BP37" s="37">
        <f t="shared" si="32"/>
        <v>51586236</v>
      </c>
      <c r="BQ37" s="37">
        <f t="shared" si="32"/>
        <v>0</v>
      </c>
      <c r="BR37" s="37">
        <f t="shared" si="32"/>
        <v>30000000</v>
      </c>
      <c r="BS37" s="37">
        <f t="shared" si="32"/>
        <v>218324180</v>
      </c>
      <c r="BT37" s="37">
        <f t="shared" si="32"/>
        <v>54000000</v>
      </c>
      <c r="BU37" s="37">
        <f t="shared" si="32"/>
        <v>0</v>
      </c>
      <c r="BV37" s="37">
        <f t="shared" si="32"/>
        <v>0</v>
      </c>
      <c r="BW37" s="37">
        <f t="shared" si="32"/>
        <v>0</v>
      </c>
      <c r="BX37" s="37">
        <f t="shared" si="32"/>
        <v>972811018</v>
      </c>
      <c r="BY37" s="37">
        <f t="shared" si="32"/>
        <v>383552389</v>
      </c>
      <c r="BZ37" s="36">
        <f t="shared" si="24"/>
        <v>7.9340971031260032E-2</v>
      </c>
      <c r="CA37" s="37">
        <f t="shared" ref="CA37:CW37" si="33">SUM(CA4:CA36)</f>
        <v>299517834</v>
      </c>
      <c r="CB37" s="37">
        <f t="shared" si="33"/>
        <v>0</v>
      </c>
      <c r="CC37" s="37">
        <f t="shared" si="33"/>
        <v>208864056</v>
      </c>
      <c r="CD37" s="37">
        <f t="shared" si="33"/>
        <v>0</v>
      </c>
      <c r="CE37" s="37">
        <f t="shared" si="33"/>
        <v>0</v>
      </c>
      <c r="CF37" s="37">
        <f t="shared" si="33"/>
        <v>0</v>
      </c>
      <c r="CG37" s="37">
        <f t="shared" si="33"/>
        <v>0</v>
      </c>
      <c r="CH37" s="37">
        <f t="shared" si="33"/>
        <v>0</v>
      </c>
      <c r="CI37" s="37">
        <f t="shared" si="33"/>
        <v>0</v>
      </c>
      <c r="CJ37" s="37">
        <f t="shared" si="33"/>
        <v>0</v>
      </c>
      <c r="CK37" s="37">
        <f t="shared" si="33"/>
        <v>0</v>
      </c>
      <c r="CL37" s="37">
        <f t="shared" si="33"/>
        <v>0</v>
      </c>
      <c r="CM37" s="37">
        <f t="shared" si="33"/>
        <v>0</v>
      </c>
      <c r="CN37" s="37">
        <f t="shared" si="33"/>
        <v>0</v>
      </c>
      <c r="CO37" s="37">
        <f t="shared" si="33"/>
        <v>0</v>
      </c>
      <c r="CP37" s="37">
        <f t="shared" si="33"/>
        <v>0</v>
      </c>
      <c r="CQ37" s="37">
        <f t="shared" si="33"/>
        <v>26182476</v>
      </c>
      <c r="CR37" s="37">
        <f t="shared" si="33"/>
        <v>0</v>
      </c>
      <c r="CS37" s="37">
        <f t="shared" si="33"/>
        <v>0</v>
      </c>
      <c r="CT37" s="37">
        <f t="shared" si="33"/>
        <v>0</v>
      </c>
      <c r="CU37" s="37">
        <f t="shared" si="33"/>
        <v>0</v>
      </c>
      <c r="CV37" s="37"/>
      <c r="CW37" s="37">
        <f t="shared" si="33"/>
        <v>64471302</v>
      </c>
      <c r="CX37" s="36">
        <f t="shared" si="7"/>
        <v>0.92065902896873997</v>
      </c>
      <c r="CY37" s="37">
        <f t="shared" ref="CY37:DU37" si="34">SUM(CY4:CY36)</f>
        <v>3475553609</v>
      </c>
      <c r="CZ37" s="37">
        <f t="shared" si="34"/>
        <v>0</v>
      </c>
      <c r="DA37" s="37">
        <f t="shared" si="34"/>
        <v>932935944</v>
      </c>
      <c r="DB37" s="37">
        <f t="shared" si="34"/>
        <v>80644090</v>
      </c>
      <c r="DC37" s="37">
        <f t="shared" si="34"/>
        <v>0</v>
      </c>
      <c r="DD37" s="37">
        <f t="shared" si="34"/>
        <v>0</v>
      </c>
      <c r="DE37" s="37">
        <f t="shared" si="34"/>
        <v>244096406</v>
      </c>
      <c r="DF37" s="37">
        <f t="shared" si="34"/>
        <v>300000000</v>
      </c>
      <c r="DG37" s="37">
        <f t="shared" si="34"/>
        <v>50000000</v>
      </c>
      <c r="DH37" s="37">
        <f t="shared" si="34"/>
        <v>0</v>
      </c>
      <c r="DI37" s="37">
        <f t="shared" si="34"/>
        <v>40000000</v>
      </c>
      <c r="DJ37" s="37">
        <f t="shared" si="34"/>
        <v>0</v>
      </c>
      <c r="DK37" s="37">
        <f t="shared" si="34"/>
        <v>0</v>
      </c>
      <c r="DL37" s="37">
        <f t="shared" si="34"/>
        <v>51586236</v>
      </c>
      <c r="DM37" s="37">
        <f t="shared" si="34"/>
        <v>0</v>
      </c>
      <c r="DN37" s="37">
        <f t="shared" si="34"/>
        <v>30000000</v>
      </c>
      <c r="DO37" s="37">
        <f t="shared" si="34"/>
        <v>285817524</v>
      </c>
      <c r="DP37" s="37">
        <f t="shared" si="34"/>
        <v>54000000</v>
      </c>
      <c r="DQ37" s="37">
        <f t="shared" si="34"/>
        <v>0</v>
      </c>
      <c r="DR37" s="37">
        <f t="shared" si="34"/>
        <v>0</v>
      </c>
      <c r="DS37" s="37">
        <f t="shared" si="34"/>
        <v>0</v>
      </c>
      <c r="DT37" s="37">
        <f t="shared" si="34"/>
        <v>972811018</v>
      </c>
      <c r="DU37" s="37">
        <f t="shared" si="34"/>
        <v>433662391</v>
      </c>
    </row>
    <row r="38" spans="1:125" ht="36" customHeight="1" thickTop="1" x14ac:dyDescent="0.3">
      <c r="A38" s="15" t="s">
        <v>127</v>
      </c>
      <c r="B38" s="226" t="s">
        <v>128</v>
      </c>
      <c r="C38" s="16" t="s">
        <v>129</v>
      </c>
      <c r="D38" s="17" t="s">
        <v>130</v>
      </c>
      <c r="E38" s="18">
        <v>410</v>
      </c>
      <c r="F38" s="19" t="s">
        <v>131</v>
      </c>
      <c r="G38" s="20">
        <f t="shared" si="12"/>
        <v>105848404</v>
      </c>
      <c r="H38" s="20"/>
      <c r="I38" s="20"/>
      <c r="J38" s="20"/>
      <c r="K38" s="20"/>
      <c r="L38" s="20"/>
      <c r="M38" s="20"/>
      <c r="N38" s="20">
        <v>105848404</v>
      </c>
      <c r="O38" s="29"/>
      <c r="P38" s="29"/>
      <c r="Q38" s="29"/>
      <c r="R38" s="24"/>
      <c r="S38" s="24"/>
      <c r="T38" s="24"/>
      <c r="U38" s="24"/>
      <c r="V38" s="29"/>
      <c r="W38" s="20"/>
      <c r="X38" s="29"/>
      <c r="Y38" s="29"/>
      <c r="Z38" s="29"/>
      <c r="AA38" s="29"/>
      <c r="AB38" s="29"/>
      <c r="AC38" s="29"/>
      <c r="AD38" s="39">
        <f t="shared" si="28"/>
        <v>8.0945953611166396E-2</v>
      </c>
      <c r="AE38" s="20">
        <f t="shared" ref="AE38:AE77" si="35">SUM(AF38:BA38)</f>
        <v>8568000</v>
      </c>
      <c r="AF38" s="20"/>
      <c r="AG38" s="20"/>
      <c r="AH38" s="20"/>
      <c r="AI38" s="20"/>
      <c r="AJ38" s="20"/>
      <c r="AK38" s="20"/>
      <c r="AL38" s="20">
        <f>+'[1]FEBRERO 2019'!$P$407</f>
        <v>8568000</v>
      </c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39">
        <f t="shared" si="14"/>
        <v>0.91905404638883359</v>
      </c>
      <c r="BC38" s="20">
        <f>SUM(BD38:BY38)</f>
        <v>97280404</v>
      </c>
      <c r="BD38" s="20">
        <f t="shared" ref="BD38:BS53" si="36">H38-AF38</f>
        <v>0</v>
      </c>
      <c r="BE38" s="20">
        <f t="shared" si="36"/>
        <v>0</v>
      </c>
      <c r="BF38" s="20">
        <f t="shared" si="36"/>
        <v>0</v>
      </c>
      <c r="BG38" s="20">
        <f t="shared" si="36"/>
        <v>0</v>
      </c>
      <c r="BH38" s="20">
        <f t="shared" si="36"/>
        <v>0</v>
      </c>
      <c r="BI38" s="20">
        <f t="shared" si="36"/>
        <v>0</v>
      </c>
      <c r="BJ38" s="20">
        <f t="shared" si="36"/>
        <v>97280404</v>
      </c>
      <c r="BK38" s="20">
        <f t="shared" si="36"/>
        <v>0</v>
      </c>
      <c r="BL38" s="20">
        <f t="shared" si="36"/>
        <v>0</v>
      </c>
      <c r="BM38" s="20">
        <f t="shared" si="36"/>
        <v>0</v>
      </c>
      <c r="BN38" s="20">
        <f t="shared" si="36"/>
        <v>0</v>
      </c>
      <c r="BO38" s="20">
        <f t="shared" si="36"/>
        <v>0</v>
      </c>
      <c r="BP38" s="20">
        <f t="shared" si="36"/>
        <v>0</v>
      </c>
      <c r="BQ38" s="20">
        <f t="shared" si="36"/>
        <v>0</v>
      </c>
      <c r="BR38" s="20">
        <f t="shared" si="36"/>
        <v>0</v>
      </c>
      <c r="BS38" s="20">
        <f t="shared" si="36"/>
        <v>0</v>
      </c>
      <c r="BT38" s="20">
        <f t="shared" ref="BT38:BW53" si="37">X38-AV38</f>
        <v>0</v>
      </c>
      <c r="BU38" s="20">
        <f t="shared" si="37"/>
        <v>0</v>
      </c>
      <c r="BV38" s="20">
        <f t="shared" si="37"/>
        <v>0</v>
      </c>
      <c r="BW38" s="20">
        <f t="shared" si="37"/>
        <v>0</v>
      </c>
      <c r="BX38" s="20"/>
      <c r="BY38" s="20">
        <f t="shared" ref="BY38:BY77" si="38">AC38-BA38</f>
        <v>0</v>
      </c>
      <c r="BZ38" s="39">
        <f t="shared" si="24"/>
        <v>0</v>
      </c>
      <c r="CA38" s="40">
        <f t="shared" ref="CA38:CA74" si="39">SUM(CB38:CW38)</f>
        <v>0</v>
      </c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39">
        <f t="shared" si="7"/>
        <v>1</v>
      </c>
      <c r="CY38" s="20">
        <f>SUM(CZ38:DU38)</f>
        <v>105848404</v>
      </c>
      <c r="CZ38" s="20">
        <f t="shared" ref="CZ38:DO53" si="40">H38-CB38</f>
        <v>0</v>
      </c>
      <c r="DA38" s="20">
        <f t="shared" si="40"/>
        <v>0</v>
      </c>
      <c r="DB38" s="20">
        <f t="shared" si="40"/>
        <v>0</v>
      </c>
      <c r="DC38" s="20">
        <f t="shared" si="40"/>
        <v>0</v>
      </c>
      <c r="DD38" s="20">
        <f t="shared" si="40"/>
        <v>0</v>
      </c>
      <c r="DE38" s="20">
        <f t="shared" si="40"/>
        <v>0</v>
      </c>
      <c r="DF38" s="20">
        <f t="shared" si="40"/>
        <v>105848404</v>
      </c>
      <c r="DG38" s="20">
        <f t="shared" si="40"/>
        <v>0</v>
      </c>
      <c r="DH38" s="20">
        <f t="shared" si="40"/>
        <v>0</v>
      </c>
      <c r="DI38" s="20">
        <f t="shared" si="40"/>
        <v>0</v>
      </c>
      <c r="DJ38" s="20">
        <f t="shared" si="40"/>
        <v>0</v>
      </c>
      <c r="DK38" s="20">
        <f t="shared" si="40"/>
        <v>0</v>
      </c>
      <c r="DL38" s="20">
        <f t="shared" si="40"/>
        <v>0</v>
      </c>
      <c r="DM38" s="20">
        <f t="shared" si="40"/>
        <v>0</v>
      </c>
      <c r="DN38" s="20">
        <f t="shared" si="40"/>
        <v>0</v>
      </c>
      <c r="DO38" s="20">
        <f t="shared" si="40"/>
        <v>0</v>
      </c>
      <c r="DP38" s="20">
        <f t="shared" ref="DP38:DS53" si="41">X38-CR38</f>
        <v>0</v>
      </c>
      <c r="DQ38" s="20">
        <f t="shared" si="41"/>
        <v>0</v>
      </c>
      <c r="DR38" s="20">
        <f t="shared" si="41"/>
        <v>0</v>
      </c>
      <c r="DS38" s="20">
        <f t="shared" si="41"/>
        <v>0</v>
      </c>
      <c r="DT38" s="20"/>
      <c r="DU38" s="20">
        <f t="shared" ref="DU38:DU77" si="42">AC38-CW38</f>
        <v>0</v>
      </c>
    </row>
    <row r="39" spans="1:125" ht="48" customHeight="1" x14ac:dyDescent="0.3">
      <c r="A39" s="25"/>
      <c r="B39" s="226"/>
      <c r="C39" s="16" t="s">
        <v>132</v>
      </c>
      <c r="D39" s="17" t="s">
        <v>133</v>
      </c>
      <c r="E39" s="18">
        <v>410</v>
      </c>
      <c r="F39" s="19" t="s">
        <v>131</v>
      </c>
      <c r="G39" s="20">
        <f t="shared" si="12"/>
        <v>356000000</v>
      </c>
      <c r="H39" s="20"/>
      <c r="I39" s="20"/>
      <c r="J39" s="20"/>
      <c r="K39" s="20"/>
      <c r="L39" s="20"/>
      <c r="M39" s="20"/>
      <c r="N39" s="20">
        <f>200000000+156000000</f>
        <v>356000000</v>
      </c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1">
        <f t="shared" si="28"/>
        <v>4.5737449438202245E-2</v>
      </c>
      <c r="AE39" s="20">
        <f t="shared" si="35"/>
        <v>16282532</v>
      </c>
      <c r="AF39" s="20"/>
      <c r="AG39" s="20"/>
      <c r="AH39" s="20"/>
      <c r="AI39" s="20"/>
      <c r="AJ39" s="20"/>
      <c r="AK39" s="20"/>
      <c r="AL39" s="20">
        <f>+'[1]FEBRERO 2019'!$P$414</f>
        <v>16282532</v>
      </c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1">
        <f t="shared" si="14"/>
        <v>0.95426255056179776</v>
      </c>
      <c r="BC39" s="20">
        <f t="shared" ref="BC39:BC77" si="43">SUM(BD39:BY39)</f>
        <v>339717468</v>
      </c>
      <c r="BD39" s="20">
        <f t="shared" si="36"/>
        <v>0</v>
      </c>
      <c r="BE39" s="20">
        <f t="shared" si="36"/>
        <v>0</v>
      </c>
      <c r="BF39" s="20">
        <f t="shared" si="36"/>
        <v>0</v>
      </c>
      <c r="BG39" s="20">
        <f t="shared" si="36"/>
        <v>0</v>
      </c>
      <c r="BH39" s="20">
        <f t="shared" si="36"/>
        <v>0</v>
      </c>
      <c r="BI39" s="20">
        <f t="shared" si="36"/>
        <v>0</v>
      </c>
      <c r="BJ39" s="20">
        <f t="shared" si="36"/>
        <v>339717468</v>
      </c>
      <c r="BK39" s="20">
        <f t="shared" si="36"/>
        <v>0</v>
      </c>
      <c r="BL39" s="20">
        <f t="shared" si="36"/>
        <v>0</v>
      </c>
      <c r="BM39" s="20">
        <f t="shared" si="36"/>
        <v>0</v>
      </c>
      <c r="BN39" s="20">
        <f t="shared" si="36"/>
        <v>0</v>
      </c>
      <c r="BO39" s="20">
        <f t="shared" si="36"/>
        <v>0</v>
      </c>
      <c r="BP39" s="20">
        <f t="shared" si="36"/>
        <v>0</v>
      </c>
      <c r="BQ39" s="20">
        <f t="shared" si="36"/>
        <v>0</v>
      </c>
      <c r="BR39" s="20">
        <f t="shared" si="36"/>
        <v>0</v>
      </c>
      <c r="BS39" s="20">
        <f t="shared" si="36"/>
        <v>0</v>
      </c>
      <c r="BT39" s="20">
        <f t="shared" si="37"/>
        <v>0</v>
      </c>
      <c r="BU39" s="20">
        <f t="shared" si="37"/>
        <v>0</v>
      </c>
      <c r="BV39" s="20">
        <f t="shared" si="37"/>
        <v>0</v>
      </c>
      <c r="BW39" s="20">
        <f t="shared" si="37"/>
        <v>0</v>
      </c>
      <c r="BX39" s="20"/>
      <c r="BY39" s="20">
        <f t="shared" si="38"/>
        <v>0</v>
      </c>
      <c r="BZ39" s="21">
        <f t="shared" si="24"/>
        <v>2.1573033707865168E-2</v>
      </c>
      <c r="CA39" s="20">
        <f t="shared" si="39"/>
        <v>7680000</v>
      </c>
      <c r="CB39" s="20"/>
      <c r="CC39" s="20"/>
      <c r="CD39" s="20"/>
      <c r="CE39" s="20"/>
      <c r="CF39" s="20"/>
      <c r="CG39" s="20"/>
      <c r="CH39" s="20">
        <f>+'[2]ENERO 2019'!$H$363</f>
        <v>7680000</v>
      </c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1">
        <f t="shared" si="7"/>
        <v>0.97842696629213488</v>
      </c>
      <c r="CY39" s="20">
        <f t="shared" ref="CY39:CY114" si="44">SUM(CZ39:DU39)</f>
        <v>348320000</v>
      </c>
      <c r="CZ39" s="20">
        <f t="shared" si="40"/>
        <v>0</v>
      </c>
      <c r="DA39" s="20">
        <f t="shared" si="40"/>
        <v>0</v>
      </c>
      <c r="DB39" s="20">
        <f t="shared" si="40"/>
        <v>0</v>
      </c>
      <c r="DC39" s="20">
        <f t="shared" si="40"/>
        <v>0</v>
      </c>
      <c r="DD39" s="20">
        <f t="shared" si="40"/>
        <v>0</v>
      </c>
      <c r="DE39" s="20">
        <f t="shared" si="40"/>
        <v>0</v>
      </c>
      <c r="DF39" s="20">
        <f t="shared" si="40"/>
        <v>348320000</v>
      </c>
      <c r="DG39" s="20">
        <f t="shared" si="40"/>
        <v>0</v>
      </c>
      <c r="DH39" s="20">
        <f t="shared" si="40"/>
        <v>0</v>
      </c>
      <c r="DI39" s="20">
        <f t="shared" si="40"/>
        <v>0</v>
      </c>
      <c r="DJ39" s="20">
        <f t="shared" si="40"/>
        <v>0</v>
      </c>
      <c r="DK39" s="20">
        <f t="shared" si="40"/>
        <v>0</v>
      </c>
      <c r="DL39" s="20">
        <f t="shared" si="40"/>
        <v>0</v>
      </c>
      <c r="DM39" s="20">
        <f t="shared" si="40"/>
        <v>0</v>
      </c>
      <c r="DN39" s="20">
        <f t="shared" si="40"/>
        <v>0</v>
      </c>
      <c r="DO39" s="20">
        <f t="shared" si="40"/>
        <v>0</v>
      </c>
      <c r="DP39" s="20">
        <f t="shared" si="41"/>
        <v>0</v>
      </c>
      <c r="DQ39" s="20">
        <f t="shared" si="41"/>
        <v>0</v>
      </c>
      <c r="DR39" s="20">
        <f t="shared" si="41"/>
        <v>0</v>
      </c>
      <c r="DS39" s="20">
        <f t="shared" si="41"/>
        <v>0</v>
      </c>
      <c r="DT39" s="20"/>
      <c r="DU39" s="20">
        <f t="shared" si="42"/>
        <v>0</v>
      </c>
    </row>
    <row r="40" spans="1:125" ht="41.25" customHeight="1" x14ac:dyDescent="0.3">
      <c r="A40" s="25"/>
      <c r="B40" s="226"/>
      <c r="C40" s="41" t="s">
        <v>134</v>
      </c>
      <c r="D40" s="26" t="s">
        <v>135</v>
      </c>
      <c r="E40" s="42">
        <v>410</v>
      </c>
      <c r="F40" s="30" t="s">
        <v>136</v>
      </c>
      <c r="G40" s="20">
        <f t="shared" si="12"/>
        <v>697248866</v>
      </c>
      <c r="H40" s="20"/>
      <c r="I40" s="20"/>
      <c r="J40" s="20"/>
      <c r="K40" s="20"/>
      <c r="L40" s="20"/>
      <c r="M40" s="20"/>
      <c r="N40" s="20">
        <f>250000000+410489538</f>
        <v>660489538</v>
      </c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>
        <f>36759328</f>
        <v>36759328</v>
      </c>
      <c r="AD40" s="21">
        <f t="shared" si="28"/>
        <v>0.36336218293684541</v>
      </c>
      <c r="AE40" s="20">
        <f t="shared" si="35"/>
        <v>253353870</v>
      </c>
      <c r="AF40" s="20"/>
      <c r="AG40" s="20"/>
      <c r="AH40" s="20"/>
      <c r="AI40" s="20"/>
      <c r="AJ40" s="20"/>
      <c r="AK40" s="20"/>
      <c r="AL40" s="20">
        <f>+'[2]ENERO 2019'!$P$372</f>
        <v>250000000</v>
      </c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>
        <f>+'[1]FEBRERO 2019'!$G$431</f>
        <v>3353870</v>
      </c>
      <c r="BB40" s="21">
        <f t="shared" si="14"/>
        <v>0.63663781706315459</v>
      </c>
      <c r="BC40" s="20">
        <f t="shared" si="43"/>
        <v>443894996</v>
      </c>
      <c r="BD40" s="20">
        <f t="shared" si="36"/>
        <v>0</v>
      </c>
      <c r="BE40" s="20">
        <f t="shared" si="36"/>
        <v>0</v>
      </c>
      <c r="BF40" s="20">
        <f t="shared" si="36"/>
        <v>0</v>
      </c>
      <c r="BG40" s="20">
        <f t="shared" si="36"/>
        <v>0</v>
      </c>
      <c r="BH40" s="20">
        <f t="shared" si="36"/>
        <v>0</v>
      </c>
      <c r="BI40" s="20">
        <f t="shared" si="36"/>
        <v>0</v>
      </c>
      <c r="BJ40" s="20">
        <f t="shared" si="36"/>
        <v>410489538</v>
      </c>
      <c r="BK40" s="20">
        <f t="shared" si="36"/>
        <v>0</v>
      </c>
      <c r="BL40" s="20">
        <f t="shared" si="36"/>
        <v>0</v>
      </c>
      <c r="BM40" s="20">
        <f t="shared" si="36"/>
        <v>0</v>
      </c>
      <c r="BN40" s="20">
        <f t="shared" si="36"/>
        <v>0</v>
      </c>
      <c r="BO40" s="20">
        <f t="shared" si="36"/>
        <v>0</v>
      </c>
      <c r="BP40" s="20">
        <f t="shared" si="36"/>
        <v>0</v>
      </c>
      <c r="BQ40" s="20">
        <f t="shared" si="36"/>
        <v>0</v>
      </c>
      <c r="BR40" s="20">
        <f t="shared" si="36"/>
        <v>0</v>
      </c>
      <c r="BS40" s="20">
        <f t="shared" si="36"/>
        <v>0</v>
      </c>
      <c r="BT40" s="20">
        <f t="shared" si="37"/>
        <v>0</v>
      </c>
      <c r="BU40" s="20">
        <f t="shared" si="37"/>
        <v>0</v>
      </c>
      <c r="BV40" s="20">
        <f t="shared" si="37"/>
        <v>0</v>
      </c>
      <c r="BW40" s="20">
        <f t="shared" si="37"/>
        <v>0</v>
      </c>
      <c r="BX40" s="20"/>
      <c r="BY40" s="20">
        <f t="shared" si="38"/>
        <v>33405458</v>
      </c>
      <c r="BZ40" s="21">
        <f t="shared" si="24"/>
        <v>4.2790012942093475E-2</v>
      </c>
      <c r="CA40" s="20">
        <f t="shared" si="39"/>
        <v>29835288</v>
      </c>
      <c r="CB40" s="20"/>
      <c r="CC40" s="20"/>
      <c r="CD40" s="20"/>
      <c r="CE40" s="20"/>
      <c r="CF40" s="20"/>
      <c r="CG40" s="20"/>
      <c r="CH40" s="20">
        <f>+'[1]FEBRERO 2019'!$H$423</f>
        <v>29835288</v>
      </c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1">
        <f t="shared" si="7"/>
        <v>0.9572099870579065</v>
      </c>
      <c r="CY40" s="20">
        <f t="shared" si="44"/>
        <v>667413578</v>
      </c>
      <c r="CZ40" s="20">
        <f t="shared" si="40"/>
        <v>0</v>
      </c>
      <c r="DA40" s="20">
        <f t="shared" si="40"/>
        <v>0</v>
      </c>
      <c r="DB40" s="20">
        <f t="shared" si="40"/>
        <v>0</v>
      </c>
      <c r="DC40" s="20">
        <f t="shared" si="40"/>
        <v>0</v>
      </c>
      <c r="DD40" s="20">
        <f t="shared" si="40"/>
        <v>0</v>
      </c>
      <c r="DE40" s="20">
        <f t="shared" si="40"/>
        <v>0</v>
      </c>
      <c r="DF40" s="20">
        <f t="shared" si="40"/>
        <v>630654250</v>
      </c>
      <c r="DG40" s="20">
        <f t="shared" si="40"/>
        <v>0</v>
      </c>
      <c r="DH40" s="20">
        <f t="shared" si="40"/>
        <v>0</v>
      </c>
      <c r="DI40" s="20">
        <f t="shared" si="40"/>
        <v>0</v>
      </c>
      <c r="DJ40" s="20">
        <f t="shared" si="40"/>
        <v>0</v>
      </c>
      <c r="DK40" s="20">
        <f t="shared" si="40"/>
        <v>0</v>
      </c>
      <c r="DL40" s="20">
        <f t="shared" si="40"/>
        <v>0</v>
      </c>
      <c r="DM40" s="20">
        <f t="shared" si="40"/>
        <v>0</v>
      </c>
      <c r="DN40" s="20">
        <f t="shared" si="40"/>
        <v>0</v>
      </c>
      <c r="DO40" s="20">
        <f t="shared" si="40"/>
        <v>0</v>
      </c>
      <c r="DP40" s="20">
        <f t="shared" si="41"/>
        <v>0</v>
      </c>
      <c r="DQ40" s="20">
        <f t="shared" si="41"/>
        <v>0</v>
      </c>
      <c r="DR40" s="20">
        <f t="shared" si="41"/>
        <v>0</v>
      </c>
      <c r="DS40" s="20">
        <f t="shared" si="41"/>
        <v>0</v>
      </c>
      <c r="DT40" s="20"/>
      <c r="DU40" s="20">
        <f t="shared" si="42"/>
        <v>36759328</v>
      </c>
    </row>
    <row r="41" spans="1:125" ht="64.5" customHeight="1" x14ac:dyDescent="0.3">
      <c r="A41" s="25"/>
      <c r="B41" s="226"/>
      <c r="C41" s="16" t="s">
        <v>137</v>
      </c>
      <c r="D41" s="26" t="s">
        <v>138</v>
      </c>
      <c r="E41" s="18">
        <v>410</v>
      </c>
      <c r="F41" s="19" t="s">
        <v>131</v>
      </c>
      <c r="G41" s="20">
        <f t="shared" si="12"/>
        <v>70000000</v>
      </c>
      <c r="H41" s="20"/>
      <c r="I41" s="20"/>
      <c r="J41" s="20"/>
      <c r="K41" s="20"/>
      <c r="L41" s="20"/>
      <c r="M41" s="20"/>
      <c r="N41" s="20">
        <v>70000000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1">
        <f t="shared" si="28"/>
        <v>0.36</v>
      </c>
      <c r="AE41" s="20">
        <f t="shared" si="35"/>
        <v>25200000</v>
      </c>
      <c r="AF41" s="20"/>
      <c r="AG41" s="20"/>
      <c r="AH41" s="20"/>
      <c r="AI41" s="20"/>
      <c r="AJ41" s="20"/>
      <c r="AK41" s="20"/>
      <c r="AL41" s="20">
        <f>+'[2]ENERO 2019'!$P$378</f>
        <v>25200000</v>
      </c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1">
        <f t="shared" si="14"/>
        <v>0.64</v>
      </c>
      <c r="BC41" s="20">
        <f t="shared" si="43"/>
        <v>44800000</v>
      </c>
      <c r="BD41" s="20">
        <f t="shared" si="36"/>
        <v>0</v>
      </c>
      <c r="BE41" s="20">
        <f t="shared" si="36"/>
        <v>0</v>
      </c>
      <c r="BF41" s="20">
        <f t="shared" si="36"/>
        <v>0</v>
      </c>
      <c r="BG41" s="20">
        <f t="shared" si="36"/>
        <v>0</v>
      </c>
      <c r="BH41" s="20">
        <f t="shared" si="36"/>
        <v>0</v>
      </c>
      <c r="BI41" s="20">
        <f t="shared" si="36"/>
        <v>0</v>
      </c>
      <c r="BJ41" s="20">
        <f t="shared" si="36"/>
        <v>44800000</v>
      </c>
      <c r="BK41" s="20">
        <f t="shared" si="36"/>
        <v>0</v>
      </c>
      <c r="BL41" s="20">
        <f t="shared" si="36"/>
        <v>0</v>
      </c>
      <c r="BM41" s="20">
        <f t="shared" si="36"/>
        <v>0</v>
      </c>
      <c r="BN41" s="20">
        <f t="shared" si="36"/>
        <v>0</v>
      </c>
      <c r="BO41" s="20">
        <f t="shared" si="36"/>
        <v>0</v>
      </c>
      <c r="BP41" s="20">
        <f t="shared" si="36"/>
        <v>0</v>
      </c>
      <c r="BQ41" s="20">
        <f t="shared" si="36"/>
        <v>0</v>
      </c>
      <c r="BR41" s="20">
        <f t="shared" si="36"/>
        <v>0</v>
      </c>
      <c r="BS41" s="20">
        <f t="shared" si="36"/>
        <v>0</v>
      </c>
      <c r="BT41" s="20">
        <f t="shared" si="37"/>
        <v>0</v>
      </c>
      <c r="BU41" s="20">
        <f t="shared" si="37"/>
        <v>0</v>
      </c>
      <c r="BV41" s="20">
        <f t="shared" si="37"/>
        <v>0</v>
      </c>
      <c r="BW41" s="20">
        <f t="shared" si="37"/>
        <v>0</v>
      </c>
      <c r="BX41" s="20"/>
      <c r="BY41" s="20">
        <f t="shared" si="38"/>
        <v>0</v>
      </c>
      <c r="BZ41" s="21">
        <f t="shared" si="24"/>
        <v>0.35952377142857145</v>
      </c>
      <c r="CA41" s="20">
        <f t="shared" si="39"/>
        <v>25166664</v>
      </c>
      <c r="CB41" s="20"/>
      <c r="CC41" s="20"/>
      <c r="CD41" s="20"/>
      <c r="CE41" s="20"/>
      <c r="CF41" s="20"/>
      <c r="CG41" s="20"/>
      <c r="CH41" s="20">
        <f>+'[2]ENERO 2019'!$H$376</f>
        <v>25166664</v>
      </c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1">
        <f t="shared" si="7"/>
        <v>0.6404762285714285</v>
      </c>
      <c r="CY41" s="20">
        <f t="shared" si="44"/>
        <v>44833336</v>
      </c>
      <c r="CZ41" s="20">
        <f t="shared" si="40"/>
        <v>0</v>
      </c>
      <c r="DA41" s="20">
        <f t="shared" si="40"/>
        <v>0</v>
      </c>
      <c r="DB41" s="20">
        <f t="shared" si="40"/>
        <v>0</v>
      </c>
      <c r="DC41" s="20">
        <f t="shared" si="40"/>
        <v>0</v>
      </c>
      <c r="DD41" s="20">
        <f t="shared" si="40"/>
        <v>0</v>
      </c>
      <c r="DE41" s="20">
        <f t="shared" si="40"/>
        <v>0</v>
      </c>
      <c r="DF41" s="20">
        <f t="shared" si="40"/>
        <v>44833336</v>
      </c>
      <c r="DG41" s="20">
        <f t="shared" si="40"/>
        <v>0</v>
      </c>
      <c r="DH41" s="20">
        <f t="shared" si="40"/>
        <v>0</v>
      </c>
      <c r="DI41" s="20">
        <f t="shared" si="40"/>
        <v>0</v>
      </c>
      <c r="DJ41" s="20">
        <f t="shared" si="40"/>
        <v>0</v>
      </c>
      <c r="DK41" s="20">
        <f t="shared" si="40"/>
        <v>0</v>
      </c>
      <c r="DL41" s="20">
        <f t="shared" si="40"/>
        <v>0</v>
      </c>
      <c r="DM41" s="20">
        <f t="shared" si="40"/>
        <v>0</v>
      </c>
      <c r="DN41" s="20">
        <f t="shared" si="40"/>
        <v>0</v>
      </c>
      <c r="DO41" s="20">
        <f t="shared" si="40"/>
        <v>0</v>
      </c>
      <c r="DP41" s="20">
        <f t="shared" si="41"/>
        <v>0</v>
      </c>
      <c r="DQ41" s="20">
        <f t="shared" si="41"/>
        <v>0</v>
      </c>
      <c r="DR41" s="20">
        <f t="shared" si="41"/>
        <v>0</v>
      </c>
      <c r="DS41" s="20">
        <f t="shared" si="41"/>
        <v>0</v>
      </c>
      <c r="DT41" s="20"/>
      <c r="DU41" s="20">
        <f t="shared" si="42"/>
        <v>0</v>
      </c>
    </row>
    <row r="42" spans="1:125" ht="30.75" customHeight="1" x14ac:dyDescent="0.3">
      <c r="A42" s="25"/>
      <c r="B42" s="216" t="s">
        <v>139</v>
      </c>
      <c r="C42" s="27" t="s">
        <v>140</v>
      </c>
      <c r="D42" s="26" t="s">
        <v>141</v>
      </c>
      <c r="E42" s="18">
        <v>410</v>
      </c>
      <c r="F42" s="19" t="s">
        <v>142</v>
      </c>
      <c r="G42" s="20">
        <f t="shared" si="12"/>
        <v>75000000</v>
      </c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>
        <v>5000000</v>
      </c>
      <c r="T42" s="20">
        <v>10000000</v>
      </c>
      <c r="U42" s="20">
        <f>5000000+15000000</f>
        <v>20000000</v>
      </c>
      <c r="V42" s="20"/>
      <c r="W42" s="20"/>
      <c r="X42" s="20"/>
      <c r="Y42" s="20">
        <v>20000000</v>
      </c>
      <c r="Z42" s="20"/>
      <c r="AA42" s="20"/>
      <c r="AB42" s="20"/>
      <c r="AC42" s="20">
        <f>20000000</f>
        <v>20000000</v>
      </c>
      <c r="AD42" s="21">
        <f t="shared" si="28"/>
        <v>6.6666666666666666E-2</v>
      </c>
      <c r="AE42" s="20">
        <f t="shared" si="35"/>
        <v>5000000</v>
      </c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>
        <f>+'[2]ENERO 2019'!$G$413</f>
        <v>5000000</v>
      </c>
      <c r="BB42" s="21">
        <f t="shared" si="14"/>
        <v>0.93333333333333335</v>
      </c>
      <c r="BC42" s="20">
        <f t="shared" si="43"/>
        <v>70000000</v>
      </c>
      <c r="BD42" s="20">
        <f t="shared" si="36"/>
        <v>0</v>
      </c>
      <c r="BE42" s="20">
        <f t="shared" si="36"/>
        <v>0</v>
      </c>
      <c r="BF42" s="20">
        <f t="shared" si="36"/>
        <v>0</v>
      </c>
      <c r="BG42" s="20">
        <f t="shared" si="36"/>
        <v>0</v>
      </c>
      <c r="BH42" s="20">
        <f t="shared" si="36"/>
        <v>0</v>
      </c>
      <c r="BI42" s="20">
        <f t="shared" si="36"/>
        <v>0</v>
      </c>
      <c r="BJ42" s="20">
        <f t="shared" si="36"/>
        <v>0</v>
      </c>
      <c r="BK42" s="20">
        <f t="shared" si="36"/>
        <v>0</v>
      </c>
      <c r="BL42" s="20">
        <f t="shared" si="36"/>
        <v>0</v>
      </c>
      <c r="BM42" s="20">
        <f t="shared" si="36"/>
        <v>0</v>
      </c>
      <c r="BN42" s="20">
        <f t="shared" si="36"/>
        <v>0</v>
      </c>
      <c r="BO42" s="20">
        <f t="shared" si="36"/>
        <v>5000000</v>
      </c>
      <c r="BP42" s="20">
        <f t="shared" si="36"/>
        <v>10000000</v>
      </c>
      <c r="BQ42" s="20">
        <f t="shared" si="36"/>
        <v>20000000</v>
      </c>
      <c r="BR42" s="20">
        <f t="shared" si="36"/>
        <v>0</v>
      </c>
      <c r="BS42" s="20">
        <f t="shared" si="36"/>
        <v>0</v>
      </c>
      <c r="BT42" s="20">
        <f t="shared" si="37"/>
        <v>0</v>
      </c>
      <c r="BU42" s="20">
        <f t="shared" si="37"/>
        <v>20000000</v>
      </c>
      <c r="BV42" s="20">
        <f t="shared" si="37"/>
        <v>0</v>
      </c>
      <c r="BW42" s="20">
        <f t="shared" si="37"/>
        <v>0</v>
      </c>
      <c r="BX42" s="20"/>
      <c r="BY42" s="20">
        <f t="shared" si="38"/>
        <v>15000000</v>
      </c>
      <c r="BZ42" s="21">
        <f t="shared" si="24"/>
        <v>4.1688893333333331E-2</v>
      </c>
      <c r="CA42" s="20">
        <f t="shared" si="39"/>
        <v>3126667</v>
      </c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>
        <f>+'[1]FEBRERO 2019'!$H$474</f>
        <v>3126667</v>
      </c>
      <c r="CX42" s="21">
        <f t="shared" si="7"/>
        <v>0.95831110666666663</v>
      </c>
      <c r="CY42" s="20">
        <f t="shared" si="44"/>
        <v>71873333</v>
      </c>
      <c r="CZ42" s="20">
        <f t="shared" si="40"/>
        <v>0</v>
      </c>
      <c r="DA42" s="20">
        <f t="shared" si="40"/>
        <v>0</v>
      </c>
      <c r="DB42" s="20">
        <f t="shared" si="40"/>
        <v>0</v>
      </c>
      <c r="DC42" s="20">
        <f t="shared" si="40"/>
        <v>0</v>
      </c>
      <c r="DD42" s="20">
        <f t="shared" si="40"/>
        <v>0</v>
      </c>
      <c r="DE42" s="20">
        <f t="shared" si="40"/>
        <v>0</v>
      </c>
      <c r="DF42" s="20">
        <f t="shared" si="40"/>
        <v>0</v>
      </c>
      <c r="DG42" s="20">
        <f t="shared" si="40"/>
        <v>0</v>
      </c>
      <c r="DH42" s="20">
        <f t="shared" si="40"/>
        <v>0</v>
      </c>
      <c r="DI42" s="20">
        <f t="shared" si="40"/>
        <v>0</v>
      </c>
      <c r="DJ42" s="20">
        <f t="shared" si="40"/>
        <v>0</v>
      </c>
      <c r="DK42" s="20">
        <f t="shared" si="40"/>
        <v>5000000</v>
      </c>
      <c r="DL42" s="20">
        <f t="shared" si="40"/>
        <v>10000000</v>
      </c>
      <c r="DM42" s="20">
        <f t="shared" si="40"/>
        <v>20000000</v>
      </c>
      <c r="DN42" s="20">
        <f t="shared" si="40"/>
        <v>0</v>
      </c>
      <c r="DO42" s="20">
        <f t="shared" si="40"/>
        <v>0</v>
      </c>
      <c r="DP42" s="20">
        <f t="shared" si="41"/>
        <v>0</v>
      </c>
      <c r="DQ42" s="20">
        <f t="shared" si="41"/>
        <v>20000000</v>
      </c>
      <c r="DR42" s="20">
        <f t="shared" si="41"/>
        <v>0</v>
      </c>
      <c r="DS42" s="20">
        <f t="shared" si="41"/>
        <v>0</v>
      </c>
      <c r="DT42" s="20"/>
      <c r="DU42" s="20">
        <f t="shared" si="42"/>
        <v>16873333</v>
      </c>
    </row>
    <row r="43" spans="1:125" ht="60.75" customHeight="1" x14ac:dyDescent="0.3">
      <c r="A43" s="25"/>
      <c r="B43" s="216"/>
      <c r="C43" s="16" t="s">
        <v>143</v>
      </c>
      <c r="D43" s="26" t="s">
        <v>144</v>
      </c>
      <c r="E43" s="18">
        <v>410</v>
      </c>
      <c r="F43" s="19" t="s">
        <v>145</v>
      </c>
      <c r="G43" s="20">
        <f t="shared" si="12"/>
        <v>20000000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>
        <v>20000000</v>
      </c>
      <c r="Z43" s="20"/>
      <c r="AA43" s="20"/>
      <c r="AB43" s="20"/>
      <c r="AC43" s="20"/>
      <c r="AD43" s="21">
        <f t="shared" si="28"/>
        <v>0.67968689999999998</v>
      </c>
      <c r="AE43" s="20">
        <f t="shared" si="35"/>
        <v>13593738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>
        <f>+'[1]FEBRERO 2019'!$AA$481</f>
        <v>13593738</v>
      </c>
      <c r="AX43" s="20"/>
      <c r="AY43" s="20"/>
      <c r="AZ43" s="20"/>
      <c r="BA43" s="20"/>
      <c r="BB43" s="21">
        <f t="shared" si="14"/>
        <v>0.32031310000000002</v>
      </c>
      <c r="BC43" s="20">
        <f t="shared" si="43"/>
        <v>6406262</v>
      </c>
      <c r="BD43" s="20">
        <f t="shared" si="36"/>
        <v>0</v>
      </c>
      <c r="BE43" s="20">
        <f t="shared" si="36"/>
        <v>0</v>
      </c>
      <c r="BF43" s="20">
        <f t="shared" si="36"/>
        <v>0</v>
      </c>
      <c r="BG43" s="20">
        <f t="shared" si="36"/>
        <v>0</v>
      </c>
      <c r="BH43" s="20">
        <f t="shared" si="36"/>
        <v>0</v>
      </c>
      <c r="BI43" s="20">
        <f t="shared" si="36"/>
        <v>0</v>
      </c>
      <c r="BJ43" s="20">
        <f t="shared" si="36"/>
        <v>0</v>
      </c>
      <c r="BK43" s="20">
        <f t="shared" si="36"/>
        <v>0</v>
      </c>
      <c r="BL43" s="20">
        <f t="shared" si="36"/>
        <v>0</v>
      </c>
      <c r="BM43" s="20">
        <f t="shared" si="36"/>
        <v>0</v>
      </c>
      <c r="BN43" s="20">
        <f t="shared" si="36"/>
        <v>0</v>
      </c>
      <c r="BO43" s="20">
        <f t="shared" si="36"/>
        <v>0</v>
      </c>
      <c r="BP43" s="20">
        <f t="shared" si="36"/>
        <v>0</v>
      </c>
      <c r="BQ43" s="20">
        <f t="shared" si="36"/>
        <v>0</v>
      </c>
      <c r="BR43" s="20">
        <f t="shared" si="36"/>
        <v>0</v>
      </c>
      <c r="BS43" s="20">
        <f t="shared" si="36"/>
        <v>0</v>
      </c>
      <c r="BT43" s="20">
        <f t="shared" si="37"/>
        <v>0</v>
      </c>
      <c r="BU43" s="20">
        <f t="shared" si="37"/>
        <v>6406262</v>
      </c>
      <c r="BV43" s="20">
        <f t="shared" si="37"/>
        <v>0</v>
      </c>
      <c r="BW43" s="20">
        <f t="shared" si="37"/>
        <v>0</v>
      </c>
      <c r="BX43" s="20"/>
      <c r="BY43" s="20">
        <f t="shared" si="38"/>
        <v>0</v>
      </c>
      <c r="BZ43" s="21">
        <f t="shared" si="24"/>
        <v>6.1686900000000003E-2</v>
      </c>
      <c r="CA43" s="20">
        <f t="shared" si="39"/>
        <v>1233738</v>
      </c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>
        <f>+'[1]FEBRERO 2019'!$H$479</f>
        <v>1233738</v>
      </c>
      <c r="CT43" s="20"/>
      <c r="CU43" s="20"/>
      <c r="CV43" s="20"/>
      <c r="CW43" s="20"/>
      <c r="CX43" s="21">
        <f t="shared" si="7"/>
        <v>0.93831310000000001</v>
      </c>
      <c r="CY43" s="20">
        <f t="shared" si="44"/>
        <v>18766262</v>
      </c>
      <c r="CZ43" s="20">
        <f t="shared" si="40"/>
        <v>0</v>
      </c>
      <c r="DA43" s="20">
        <f t="shared" si="40"/>
        <v>0</v>
      </c>
      <c r="DB43" s="20">
        <f t="shared" si="40"/>
        <v>0</v>
      </c>
      <c r="DC43" s="20">
        <f t="shared" si="40"/>
        <v>0</v>
      </c>
      <c r="DD43" s="20">
        <f t="shared" si="40"/>
        <v>0</v>
      </c>
      <c r="DE43" s="20">
        <f t="shared" si="40"/>
        <v>0</v>
      </c>
      <c r="DF43" s="20">
        <f t="shared" si="40"/>
        <v>0</v>
      </c>
      <c r="DG43" s="20">
        <f t="shared" si="40"/>
        <v>0</v>
      </c>
      <c r="DH43" s="20">
        <f t="shared" si="40"/>
        <v>0</v>
      </c>
      <c r="DI43" s="20">
        <f t="shared" si="40"/>
        <v>0</v>
      </c>
      <c r="DJ43" s="20">
        <f t="shared" si="40"/>
        <v>0</v>
      </c>
      <c r="DK43" s="20">
        <f t="shared" si="40"/>
        <v>0</v>
      </c>
      <c r="DL43" s="20">
        <f t="shared" si="40"/>
        <v>0</v>
      </c>
      <c r="DM43" s="20">
        <f t="shared" si="40"/>
        <v>0</v>
      </c>
      <c r="DN43" s="20">
        <f t="shared" si="40"/>
        <v>0</v>
      </c>
      <c r="DO43" s="20">
        <f t="shared" si="40"/>
        <v>0</v>
      </c>
      <c r="DP43" s="20">
        <f t="shared" si="41"/>
        <v>0</v>
      </c>
      <c r="DQ43" s="20">
        <f t="shared" si="41"/>
        <v>18766262</v>
      </c>
      <c r="DR43" s="20">
        <f t="shared" si="41"/>
        <v>0</v>
      </c>
      <c r="DS43" s="20">
        <f t="shared" si="41"/>
        <v>0</v>
      </c>
      <c r="DT43" s="20"/>
      <c r="DU43" s="20">
        <f t="shared" si="42"/>
        <v>0</v>
      </c>
    </row>
    <row r="44" spans="1:125" ht="49.5" customHeight="1" x14ac:dyDescent="0.3">
      <c r="A44" s="25"/>
      <c r="B44" s="216"/>
      <c r="C44" s="16" t="s">
        <v>146</v>
      </c>
      <c r="D44" s="26" t="s">
        <v>147</v>
      </c>
      <c r="E44" s="18">
        <v>410</v>
      </c>
      <c r="F44" s="19" t="s">
        <v>148</v>
      </c>
      <c r="G44" s="20">
        <f t="shared" si="12"/>
        <v>150000000</v>
      </c>
      <c r="H44" s="20"/>
      <c r="I44" s="20"/>
      <c r="J44" s="20"/>
      <c r="K44" s="20"/>
      <c r="L44" s="20"/>
      <c r="M44" s="20"/>
      <c r="N44" s="20">
        <v>60000000</v>
      </c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>
        <f>70000000+20000000</f>
        <v>90000000</v>
      </c>
      <c r="AD44" s="21">
        <f t="shared" si="28"/>
        <v>4.6666666666666669E-2</v>
      </c>
      <c r="AE44" s="20">
        <f t="shared" si="35"/>
        <v>7000000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>
        <f>+'[2]ENERO 2019'!$AF$428</f>
        <v>7000000</v>
      </c>
      <c r="BB44" s="21">
        <f t="shared" si="14"/>
        <v>0.95333333333333337</v>
      </c>
      <c r="BC44" s="20">
        <f t="shared" si="43"/>
        <v>143000000</v>
      </c>
      <c r="BD44" s="20">
        <f t="shared" si="36"/>
        <v>0</v>
      </c>
      <c r="BE44" s="20">
        <f t="shared" si="36"/>
        <v>0</v>
      </c>
      <c r="BF44" s="20">
        <f t="shared" si="36"/>
        <v>0</v>
      </c>
      <c r="BG44" s="20">
        <f t="shared" si="36"/>
        <v>0</v>
      </c>
      <c r="BH44" s="20">
        <f t="shared" si="36"/>
        <v>0</v>
      </c>
      <c r="BI44" s="20">
        <f t="shared" si="36"/>
        <v>0</v>
      </c>
      <c r="BJ44" s="20">
        <f t="shared" si="36"/>
        <v>60000000</v>
      </c>
      <c r="BK44" s="20">
        <f t="shared" si="36"/>
        <v>0</v>
      </c>
      <c r="BL44" s="20">
        <f t="shared" si="36"/>
        <v>0</v>
      </c>
      <c r="BM44" s="20">
        <f t="shared" si="36"/>
        <v>0</v>
      </c>
      <c r="BN44" s="20">
        <f t="shared" si="36"/>
        <v>0</v>
      </c>
      <c r="BO44" s="20">
        <f t="shared" si="36"/>
        <v>0</v>
      </c>
      <c r="BP44" s="20">
        <f t="shared" si="36"/>
        <v>0</v>
      </c>
      <c r="BQ44" s="20">
        <f t="shared" si="36"/>
        <v>0</v>
      </c>
      <c r="BR44" s="20">
        <f t="shared" si="36"/>
        <v>0</v>
      </c>
      <c r="BS44" s="20">
        <f t="shared" si="36"/>
        <v>0</v>
      </c>
      <c r="BT44" s="20">
        <f t="shared" si="37"/>
        <v>0</v>
      </c>
      <c r="BU44" s="20">
        <f t="shared" si="37"/>
        <v>0</v>
      </c>
      <c r="BV44" s="20">
        <f t="shared" si="37"/>
        <v>0</v>
      </c>
      <c r="BW44" s="20">
        <f t="shared" si="37"/>
        <v>0</v>
      </c>
      <c r="BX44" s="20"/>
      <c r="BY44" s="20">
        <f t="shared" si="38"/>
        <v>83000000</v>
      </c>
      <c r="BZ44" s="21">
        <f t="shared" si="24"/>
        <v>2.0222219999999999E-2</v>
      </c>
      <c r="CA44" s="20">
        <f t="shared" si="39"/>
        <v>3033333</v>
      </c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>
        <f>+'[1]FEBRERO 2019'!$H$487</f>
        <v>3033333</v>
      </c>
      <c r="CX44" s="21">
        <f t="shared" si="7"/>
        <v>0.97977778000000004</v>
      </c>
      <c r="CY44" s="20">
        <f t="shared" si="44"/>
        <v>146966667</v>
      </c>
      <c r="CZ44" s="20">
        <f t="shared" si="40"/>
        <v>0</v>
      </c>
      <c r="DA44" s="20">
        <f t="shared" si="40"/>
        <v>0</v>
      </c>
      <c r="DB44" s="20">
        <f t="shared" si="40"/>
        <v>0</v>
      </c>
      <c r="DC44" s="20">
        <f t="shared" si="40"/>
        <v>0</v>
      </c>
      <c r="DD44" s="20">
        <f t="shared" si="40"/>
        <v>0</v>
      </c>
      <c r="DE44" s="20">
        <f t="shared" si="40"/>
        <v>0</v>
      </c>
      <c r="DF44" s="20">
        <f t="shared" si="40"/>
        <v>60000000</v>
      </c>
      <c r="DG44" s="20">
        <f t="shared" si="40"/>
        <v>0</v>
      </c>
      <c r="DH44" s="20">
        <f t="shared" si="40"/>
        <v>0</v>
      </c>
      <c r="DI44" s="20">
        <f t="shared" si="40"/>
        <v>0</v>
      </c>
      <c r="DJ44" s="20">
        <f t="shared" si="40"/>
        <v>0</v>
      </c>
      <c r="DK44" s="20">
        <f t="shared" si="40"/>
        <v>0</v>
      </c>
      <c r="DL44" s="20">
        <f t="shared" si="40"/>
        <v>0</v>
      </c>
      <c r="DM44" s="20">
        <f t="shared" si="40"/>
        <v>0</v>
      </c>
      <c r="DN44" s="20">
        <f t="shared" si="40"/>
        <v>0</v>
      </c>
      <c r="DO44" s="20">
        <f t="shared" si="40"/>
        <v>0</v>
      </c>
      <c r="DP44" s="20">
        <f t="shared" si="41"/>
        <v>0</v>
      </c>
      <c r="DQ44" s="20">
        <f t="shared" si="41"/>
        <v>0</v>
      </c>
      <c r="DR44" s="20">
        <f t="shared" si="41"/>
        <v>0</v>
      </c>
      <c r="DS44" s="20">
        <f t="shared" si="41"/>
        <v>0</v>
      </c>
      <c r="DT44" s="20"/>
      <c r="DU44" s="20">
        <f t="shared" si="42"/>
        <v>86966667</v>
      </c>
    </row>
    <row r="45" spans="1:125" ht="36" customHeight="1" x14ac:dyDescent="0.3">
      <c r="A45" s="25"/>
      <c r="B45" s="216"/>
      <c r="C45" s="16" t="s">
        <v>149</v>
      </c>
      <c r="D45" s="26" t="s">
        <v>150</v>
      </c>
      <c r="E45" s="18">
        <v>410</v>
      </c>
      <c r="F45" s="19" t="s">
        <v>131</v>
      </c>
      <c r="G45" s="20">
        <f t="shared" si="12"/>
        <v>0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1" t="e">
        <f t="shared" si="28"/>
        <v>#DIV/0!</v>
      </c>
      <c r="AE45" s="20">
        <f t="shared" si="35"/>
        <v>0</v>
      </c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1" t="e">
        <f t="shared" si="14"/>
        <v>#DIV/0!</v>
      </c>
      <c r="BC45" s="20">
        <f t="shared" si="43"/>
        <v>0</v>
      </c>
      <c r="BD45" s="20">
        <f t="shared" si="36"/>
        <v>0</v>
      </c>
      <c r="BE45" s="20">
        <f t="shared" si="36"/>
        <v>0</v>
      </c>
      <c r="BF45" s="20">
        <f t="shared" si="36"/>
        <v>0</v>
      </c>
      <c r="BG45" s="20">
        <f t="shared" si="36"/>
        <v>0</v>
      </c>
      <c r="BH45" s="20">
        <f t="shared" si="36"/>
        <v>0</v>
      </c>
      <c r="BI45" s="20">
        <f t="shared" si="36"/>
        <v>0</v>
      </c>
      <c r="BJ45" s="20">
        <f t="shared" si="36"/>
        <v>0</v>
      </c>
      <c r="BK45" s="20">
        <f t="shared" si="36"/>
        <v>0</v>
      </c>
      <c r="BL45" s="20">
        <f t="shared" si="36"/>
        <v>0</v>
      </c>
      <c r="BM45" s="20">
        <f t="shared" si="36"/>
        <v>0</v>
      </c>
      <c r="BN45" s="20">
        <f t="shared" si="36"/>
        <v>0</v>
      </c>
      <c r="BO45" s="20">
        <f t="shared" si="36"/>
        <v>0</v>
      </c>
      <c r="BP45" s="20">
        <f t="shared" si="36"/>
        <v>0</v>
      </c>
      <c r="BQ45" s="20">
        <f t="shared" si="36"/>
        <v>0</v>
      </c>
      <c r="BR45" s="20">
        <f t="shared" si="36"/>
        <v>0</v>
      </c>
      <c r="BS45" s="20">
        <f t="shared" si="36"/>
        <v>0</v>
      </c>
      <c r="BT45" s="20">
        <f t="shared" si="37"/>
        <v>0</v>
      </c>
      <c r="BU45" s="20">
        <f t="shared" si="37"/>
        <v>0</v>
      </c>
      <c r="BV45" s="20">
        <f t="shared" si="37"/>
        <v>0</v>
      </c>
      <c r="BW45" s="20">
        <f t="shared" si="37"/>
        <v>0</v>
      </c>
      <c r="BX45" s="20"/>
      <c r="BY45" s="20">
        <f t="shared" si="38"/>
        <v>0</v>
      </c>
      <c r="BZ45" s="21" t="e">
        <f t="shared" si="24"/>
        <v>#DIV/0!</v>
      </c>
      <c r="CA45" s="20">
        <f t="shared" si="39"/>
        <v>0</v>
      </c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1" t="e">
        <f t="shared" si="7"/>
        <v>#DIV/0!</v>
      </c>
      <c r="CY45" s="20">
        <f t="shared" si="44"/>
        <v>0</v>
      </c>
      <c r="CZ45" s="20">
        <f t="shared" si="40"/>
        <v>0</v>
      </c>
      <c r="DA45" s="20">
        <f t="shared" si="40"/>
        <v>0</v>
      </c>
      <c r="DB45" s="20">
        <f t="shared" si="40"/>
        <v>0</v>
      </c>
      <c r="DC45" s="20">
        <f t="shared" si="40"/>
        <v>0</v>
      </c>
      <c r="DD45" s="20">
        <f t="shared" si="40"/>
        <v>0</v>
      </c>
      <c r="DE45" s="20">
        <f t="shared" si="40"/>
        <v>0</v>
      </c>
      <c r="DF45" s="20">
        <f t="shared" si="40"/>
        <v>0</v>
      </c>
      <c r="DG45" s="20">
        <f t="shared" si="40"/>
        <v>0</v>
      </c>
      <c r="DH45" s="20">
        <f t="shared" si="40"/>
        <v>0</v>
      </c>
      <c r="DI45" s="20">
        <f t="shared" si="40"/>
        <v>0</v>
      </c>
      <c r="DJ45" s="20">
        <f t="shared" si="40"/>
        <v>0</v>
      </c>
      <c r="DK45" s="20">
        <f t="shared" si="40"/>
        <v>0</v>
      </c>
      <c r="DL45" s="20">
        <f t="shared" si="40"/>
        <v>0</v>
      </c>
      <c r="DM45" s="20">
        <f t="shared" si="40"/>
        <v>0</v>
      </c>
      <c r="DN45" s="20">
        <f t="shared" si="40"/>
        <v>0</v>
      </c>
      <c r="DO45" s="20">
        <f t="shared" si="40"/>
        <v>0</v>
      </c>
      <c r="DP45" s="20">
        <f t="shared" si="41"/>
        <v>0</v>
      </c>
      <c r="DQ45" s="20">
        <f t="shared" si="41"/>
        <v>0</v>
      </c>
      <c r="DR45" s="20">
        <f t="shared" si="41"/>
        <v>0</v>
      </c>
      <c r="DS45" s="20">
        <f t="shared" si="41"/>
        <v>0</v>
      </c>
      <c r="DT45" s="20"/>
      <c r="DU45" s="20">
        <f t="shared" si="42"/>
        <v>0</v>
      </c>
    </row>
    <row r="46" spans="1:125" ht="46.5" customHeight="1" x14ac:dyDescent="0.3">
      <c r="A46" s="25"/>
      <c r="B46" s="216"/>
      <c r="C46" s="16" t="s">
        <v>151</v>
      </c>
      <c r="D46" s="26" t="s">
        <v>152</v>
      </c>
      <c r="E46" s="18">
        <v>410</v>
      </c>
      <c r="F46" s="19" t="s">
        <v>131</v>
      </c>
      <c r="G46" s="20">
        <f t="shared" si="12"/>
        <v>285020801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>
        <v>90000000</v>
      </c>
      <c r="X46" s="20"/>
      <c r="Y46" s="20"/>
      <c r="Z46" s="20"/>
      <c r="AA46" s="20">
        <f>91899873+18823995+62217986+22078947</f>
        <v>195020801</v>
      </c>
      <c r="AB46" s="20"/>
      <c r="AC46" s="20"/>
      <c r="AD46" s="21">
        <f>+AE46/G46</f>
        <v>0.63819858888123748</v>
      </c>
      <c r="AE46" s="20">
        <f t="shared" si="35"/>
        <v>181899873</v>
      </c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>
        <f>+'[2]ENERO 2019'!$Y$443</f>
        <v>90000000</v>
      </c>
      <c r="AV46" s="20"/>
      <c r="AW46" s="20"/>
      <c r="AX46" s="20"/>
      <c r="AY46" s="20">
        <f>+'[2]ENERO 2019'!$AC$443</f>
        <v>91899873</v>
      </c>
      <c r="AZ46" s="20"/>
      <c r="BA46" s="20"/>
      <c r="BB46" s="21">
        <f>1-AD46</f>
        <v>0.36180141111876252</v>
      </c>
      <c r="BC46" s="20">
        <f t="shared" si="43"/>
        <v>103120928</v>
      </c>
      <c r="BD46" s="20">
        <f t="shared" si="36"/>
        <v>0</v>
      </c>
      <c r="BE46" s="20">
        <f t="shared" si="36"/>
        <v>0</v>
      </c>
      <c r="BF46" s="20">
        <f t="shared" si="36"/>
        <v>0</v>
      </c>
      <c r="BG46" s="20">
        <f t="shared" si="36"/>
        <v>0</v>
      </c>
      <c r="BH46" s="20">
        <f t="shared" si="36"/>
        <v>0</v>
      </c>
      <c r="BI46" s="20">
        <f t="shared" si="36"/>
        <v>0</v>
      </c>
      <c r="BJ46" s="20">
        <f t="shared" si="36"/>
        <v>0</v>
      </c>
      <c r="BK46" s="20">
        <f t="shared" si="36"/>
        <v>0</v>
      </c>
      <c r="BL46" s="20">
        <f t="shared" si="36"/>
        <v>0</v>
      </c>
      <c r="BM46" s="20">
        <f t="shared" si="36"/>
        <v>0</v>
      </c>
      <c r="BN46" s="20">
        <f t="shared" si="36"/>
        <v>0</v>
      </c>
      <c r="BO46" s="20">
        <f t="shared" si="36"/>
        <v>0</v>
      </c>
      <c r="BP46" s="20">
        <f t="shared" si="36"/>
        <v>0</v>
      </c>
      <c r="BQ46" s="20">
        <f t="shared" si="36"/>
        <v>0</v>
      </c>
      <c r="BR46" s="20">
        <f t="shared" si="36"/>
        <v>0</v>
      </c>
      <c r="BS46" s="20">
        <f t="shared" si="36"/>
        <v>0</v>
      </c>
      <c r="BT46" s="20">
        <f t="shared" si="37"/>
        <v>0</v>
      </c>
      <c r="BU46" s="20">
        <f t="shared" si="37"/>
        <v>0</v>
      </c>
      <c r="BV46" s="20">
        <f t="shared" si="37"/>
        <v>0</v>
      </c>
      <c r="BW46" s="20">
        <f t="shared" si="37"/>
        <v>103120928</v>
      </c>
      <c r="BX46" s="20"/>
      <c r="BY46" s="20">
        <f t="shared" si="38"/>
        <v>0</v>
      </c>
      <c r="BZ46" s="21">
        <f>+CA46/G46</f>
        <v>0.22412662786671489</v>
      </c>
      <c r="CA46" s="20">
        <f>SUM(CB46:CW46)</f>
        <v>63880751</v>
      </c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>
        <f>+'[1]FEBRERO 2019'!$H$505+'[1]FEBRERO 2019'!$H$507+'[1]FEBRERO 2019'!$H$513</f>
        <v>63880751</v>
      </c>
      <c r="CR46" s="20"/>
      <c r="CS46" s="20"/>
      <c r="CT46" s="20"/>
      <c r="CU46" s="20"/>
      <c r="CV46" s="20"/>
      <c r="CW46" s="20"/>
      <c r="CX46" s="21">
        <f>1-BZ46</f>
        <v>0.77587337213328511</v>
      </c>
      <c r="CY46" s="20">
        <f t="shared" si="44"/>
        <v>221140050</v>
      </c>
      <c r="CZ46" s="20">
        <f t="shared" si="40"/>
        <v>0</v>
      </c>
      <c r="DA46" s="20">
        <f t="shared" si="40"/>
        <v>0</v>
      </c>
      <c r="DB46" s="20">
        <f t="shared" si="40"/>
        <v>0</v>
      </c>
      <c r="DC46" s="20">
        <f t="shared" si="40"/>
        <v>0</v>
      </c>
      <c r="DD46" s="20">
        <f t="shared" si="40"/>
        <v>0</v>
      </c>
      <c r="DE46" s="20">
        <f t="shared" si="40"/>
        <v>0</v>
      </c>
      <c r="DF46" s="20">
        <f t="shared" si="40"/>
        <v>0</v>
      </c>
      <c r="DG46" s="20">
        <f t="shared" si="40"/>
        <v>0</v>
      </c>
      <c r="DH46" s="20">
        <f t="shared" si="40"/>
        <v>0</v>
      </c>
      <c r="DI46" s="20">
        <f t="shared" si="40"/>
        <v>0</v>
      </c>
      <c r="DJ46" s="20">
        <f t="shared" si="40"/>
        <v>0</v>
      </c>
      <c r="DK46" s="20">
        <f t="shared" si="40"/>
        <v>0</v>
      </c>
      <c r="DL46" s="20">
        <f t="shared" si="40"/>
        <v>0</v>
      </c>
      <c r="DM46" s="20">
        <f t="shared" si="40"/>
        <v>0</v>
      </c>
      <c r="DN46" s="20">
        <f t="shared" si="40"/>
        <v>0</v>
      </c>
      <c r="DO46" s="20">
        <f t="shared" si="40"/>
        <v>26119249</v>
      </c>
      <c r="DP46" s="20">
        <f t="shared" si="41"/>
        <v>0</v>
      </c>
      <c r="DQ46" s="20">
        <f t="shared" si="41"/>
        <v>0</v>
      </c>
      <c r="DR46" s="20">
        <f t="shared" si="41"/>
        <v>0</v>
      </c>
      <c r="DS46" s="20">
        <f t="shared" si="41"/>
        <v>195020801</v>
      </c>
      <c r="DT46" s="20"/>
      <c r="DU46" s="20">
        <f t="shared" si="42"/>
        <v>0</v>
      </c>
    </row>
    <row r="47" spans="1:125" ht="39" customHeight="1" x14ac:dyDescent="0.3">
      <c r="A47" s="25"/>
      <c r="B47" s="216"/>
      <c r="C47" s="16" t="s">
        <v>153</v>
      </c>
      <c r="D47" s="26" t="s">
        <v>154</v>
      </c>
      <c r="E47" s="18">
        <v>410</v>
      </c>
      <c r="F47" s="19" t="s">
        <v>145</v>
      </c>
      <c r="G47" s="20">
        <f t="shared" si="12"/>
        <v>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 t="e">
        <f t="shared" si="28"/>
        <v>#DIV/0!</v>
      </c>
      <c r="AE47" s="20">
        <f t="shared" si="35"/>
        <v>0</v>
      </c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1" t="e">
        <f t="shared" si="14"/>
        <v>#DIV/0!</v>
      </c>
      <c r="BC47" s="20">
        <f t="shared" si="43"/>
        <v>0</v>
      </c>
      <c r="BD47" s="20">
        <f t="shared" si="36"/>
        <v>0</v>
      </c>
      <c r="BE47" s="20">
        <f t="shared" si="36"/>
        <v>0</v>
      </c>
      <c r="BF47" s="20">
        <f t="shared" si="36"/>
        <v>0</v>
      </c>
      <c r="BG47" s="20">
        <f t="shared" si="36"/>
        <v>0</v>
      </c>
      <c r="BH47" s="20">
        <f t="shared" si="36"/>
        <v>0</v>
      </c>
      <c r="BI47" s="20">
        <f t="shared" si="36"/>
        <v>0</v>
      </c>
      <c r="BJ47" s="20">
        <f t="shared" si="36"/>
        <v>0</v>
      </c>
      <c r="BK47" s="20">
        <f t="shared" si="36"/>
        <v>0</v>
      </c>
      <c r="BL47" s="20">
        <f t="shared" si="36"/>
        <v>0</v>
      </c>
      <c r="BM47" s="20">
        <f t="shared" si="36"/>
        <v>0</v>
      </c>
      <c r="BN47" s="20">
        <f t="shared" si="36"/>
        <v>0</v>
      </c>
      <c r="BO47" s="20">
        <f t="shared" si="36"/>
        <v>0</v>
      </c>
      <c r="BP47" s="20">
        <f t="shared" si="36"/>
        <v>0</v>
      </c>
      <c r="BQ47" s="20">
        <f t="shared" si="36"/>
        <v>0</v>
      </c>
      <c r="BR47" s="20">
        <f t="shared" si="36"/>
        <v>0</v>
      </c>
      <c r="BS47" s="20">
        <f t="shared" si="36"/>
        <v>0</v>
      </c>
      <c r="BT47" s="20">
        <f t="shared" si="37"/>
        <v>0</v>
      </c>
      <c r="BU47" s="20">
        <f t="shared" si="37"/>
        <v>0</v>
      </c>
      <c r="BV47" s="20">
        <f t="shared" si="37"/>
        <v>0</v>
      </c>
      <c r="BW47" s="20">
        <f t="shared" si="37"/>
        <v>0</v>
      </c>
      <c r="BX47" s="20"/>
      <c r="BY47" s="20">
        <f t="shared" si="38"/>
        <v>0</v>
      </c>
      <c r="BZ47" s="21" t="e">
        <f t="shared" si="24"/>
        <v>#DIV/0!</v>
      </c>
      <c r="CA47" s="20">
        <f t="shared" si="39"/>
        <v>0</v>
      </c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1" t="e">
        <f t="shared" si="7"/>
        <v>#DIV/0!</v>
      </c>
      <c r="CY47" s="20">
        <f t="shared" si="44"/>
        <v>0</v>
      </c>
      <c r="CZ47" s="20">
        <f t="shared" si="40"/>
        <v>0</v>
      </c>
      <c r="DA47" s="20">
        <f t="shared" si="40"/>
        <v>0</v>
      </c>
      <c r="DB47" s="20">
        <f t="shared" si="40"/>
        <v>0</v>
      </c>
      <c r="DC47" s="20">
        <f t="shared" si="40"/>
        <v>0</v>
      </c>
      <c r="DD47" s="20">
        <f t="shared" si="40"/>
        <v>0</v>
      </c>
      <c r="DE47" s="20">
        <f t="shared" si="40"/>
        <v>0</v>
      </c>
      <c r="DF47" s="20">
        <f t="shared" si="40"/>
        <v>0</v>
      </c>
      <c r="DG47" s="20">
        <f t="shared" si="40"/>
        <v>0</v>
      </c>
      <c r="DH47" s="20">
        <f t="shared" si="40"/>
        <v>0</v>
      </c>
      <c r="DI47" s="20">
        <f t="shared" si="40"/>
        <v>0</v>
      </c>
      <c r="DJ47" s="20">
        <f t="shared" si="40"/>
        <v>0</v>
      </c>
      <c r="DK47" s="20">
        <f t="shared" si="40"/>
        <v>0</v>
      </c>
      <c r="DL47" s="20">
        <f t="shared" si="40"/>
        <v>0</v>
      </c>
      <c r="DM47" s="20">
        <f t="shared" si="40"/>
        <v>0</v>
      </c>
      <c r="DN47" s="20">
        <f t="shared" si="40"/>
        <v>0</v>
      </c>
      <c r="DO47" s="20">
        <f t="shared" si="40"/>
        <v>0</v>
      </c>
      <c r="DP47" s="20">
        <f t="shared" si="41"/>
        <v>0</v>
      </c>
      <c r="DQ47" s="20">
        <f t="shared" si="41"/>
        <v>0</v>
      </c>
      <c r="DR47" s="20">
        <f t="shared" si="41"/>
        <v>0</v>
      </c>
      <c r="DS47" s="20">
        <f t="shared" si="41"/>
        <v>0</v>
      </c>
      <c r="DT47" s="20"/>
      <c r="DU47" s="20">
        <f t="shared" si="42"/>
        <v>0</v>
      </c>
    </row>
    <row r="48" spans="1:125" ht="64.5" customHeight="1" x14ac:dyDescent="0.3">
      <c r="A48" s="25"/>
      <c r="B48" s="216"/>
      <c r="C48" s="16" t="s">
        <v>155</v>
      </c>
      <c r="D48" s="26" t="s">
        <v>156</v>
      </c>
      <c r="E48" s="18">
        <v>410</v>
      </c>
      <c r="F48" s="19" t="s">
        <v>157</v>
      </c>
      <c r="G48" s="20">
        <f t="shared" si="12"/>
        <v>128000000</v>
      </c>
      <c r="H48" s="20"/>
      <c r="I48" s="20"/>
      <c r="J48" s="20"/>
      <c r="K48" s="20"/>
      <c r="L48" s="20"/>
      <c r="M48" s="20"/>
      <c r="N48" s="20">
        <f>40000000</f>
        <v>40000000</v>
      </c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>
        <f>88000000</f>
        <v>88000000</v>
      </c>
      <c r="AD48" s="21">
        <f>+AE48/G48</f>
        <v>0.19758398437499999</v>
      </c>
      <c r="AE48" s="20">
        <f t="shared" si="35"/>
        <v>25290750</v>
      </c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>
        <f>+'[1]FEBRERO 2019'!$AF$532</f>
        <v>25290750</v>
      </c>
      <c r="BB48" s="21">
        <f>1-AD48</f>
        <v>0.80241601562499998</v>
      </c>
      <c r="BC48" s="20">
        <f t="shared" si="43"/>
        <v>102709250</v>
      </c>
      <c r="BD48" s="20">
        <f t="shared" si="36"/>
        <v>0</v>
      </c>
      <c r="BE48" s="20">
        <f t="shared" si="36"/>
        <v>0</v>
      </c>
      <c r="BF48" s="20">
        <f t="shared" si="36"/>
        <v>0</v>
      </c>
      <c r="BG48" s="20">
        <f t="shared" si="36"/>
        <v>0</v>
      </c>
      <c r="BH48" s="20">
        <f t="shared" si="36"/>
        <v>0</v>
      </c>
      <c r="BI48" s="20">
        <f t="shared" si="36"/>
        <v>0</v>
      </c>
      <c r="BJ48" s="20">
        <f t="shared" si="36"/>
        <v>40000000</v>
      </c>
      <c r="BK48" s="20">
        <f t="shared" si="36"/>
        <v>0</v>
      </c>
      <c r="BL48" s="20">
        <f t="shared" si="36"/>
        <v>0</v>
      </c>
      <c r="BM48" s="20">
        <f t="shared" si="36"/>
        <v>0</v>
      </c>
      <c r="BN48" s="20">
        <f t="shared" si="36"/>
        <v>0</v>
      </c>
      <c r="BO48" s="20">
        <f t="shared" si="36"/>
        <v>0</v>
      </c>
      <c r="BP48" s="20">
        <f t="shared" si="36"/>
        <v>0</v>
      </c>
      <c r="BQ48" s="20">
        <f t="shared" si="36"/>
        <v>0</v>
      </c>
      <c r="BR48" s="20">
        <f t="shared" si="36"/>
        <v>0</v>
      </c>
      <c r="BS48" s="20">
        <f t="shared" si="36"/>
        <v>0</v>
      </c>
      <c r="BT48" s="20">
        <f t="shared" si="37"/>
        <v>0</v>
      </c>
      <c r="BU48" s="20">
        <f t="shared" si="37"/>
        <v>0</v>
      </c>
      <c r="BV48" s="20">
        <f t="shared" si="37"/>
        <v>0</v>
      </c>
      <c r="BW48" s="20">
        <f t="shared" si="37"/>
        <v>0</v>
      </c>
      <c r="BX48" s="20"/>
      <c r="BY48" s="20">
        <f t="shared" si="38"/>
        <v>62709250</v>
      </c>
      <c r="BZ48" s="21">
        <f>+CA48/G48</f>
        <v>0.15852148437499999</v>
      </c>
      <c r="CA48" s="20">
        <f>SUM(CB48:CW48)</f>
        <v>20290750</v>
      </c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>
        <f>+'[1]FEBRERO 2019'!$H$530</f>
        <v>20290750</v>
      </c>
      <c r="CX48" s="21">
        <f>1-BZ48</f>
        <v>0.84147851562499998</v>
      </c>
      <c r="CY48" s="20">
        <f t="shared" si="44"/>
        <v>107709250</v>
      </c>
      <c r="CZ48" s="20">
        <f t="shared" si="40"/>
        <v>0</v>
      </c>
      <c r="DA48" s="20">
        <f t="shared" si="40"/>
        <v>0</v>
      </c>
      <c r="DB48" s="20">
        <f t="shared" si="40"/>
        <v>0</v>
      </c>
      <c r="DC48" s="20">
        <f t="shared" si="40"/>
        <v>0</v>
      </c>
      <c r="DD48" s="20">
        <f t="shared" si="40"/>
        <v>0</v>
      </c>
      <c r="DE48" s="20">
        <f t="shared" si="40"/>
        <v>0</v>
      </c>
      <c r="DF48" s="20">
        <f t="shared" si="40"/>
        <v>40000000</v>
      </c>
      <c r="DG48" s="20">
        <f t="shared" si="40"/>
        <v>0</v>
      </c>
      <c r="DH48" s="20">
        <f t="shared" si="40"/>
        <v>0</v>
      </c>
      <c r="DI48" s="20">
        <f t="shared" si="40"/>
        <v>0</v>
      </c>
      <c r="DJ48" s="20">
        <f t="shared" si="40"/>
        <v>0</v>
      </c>
      <c r="DK48" s="20">
        <f t="shared" si="40"/>
        <v>0</v>
      </c>
      <c r="DL48" s="20">
        <f t="shared" si="40"/>
        <v>0</v>
      </c>
      <c r="DM48" s="20">
        <f t="shared" si="40"/>
        <v>0</v>
      </c>
      <c r="DN48" s="20">
        <f t="shared" si="40"/>
        <v>0</v>
      </c>
      <c r="DO48" s="20">
        <f t="shared" si="40"/>
        <v>0</v>
      </c>
      <c r="DP48" s="20">
        <f t="shared" si="41"/>
        <v>0</v>
      </c>
      <c r="DQ48" s="20">
        <f t="shared" si="41"/>
        <v>0</v>
      </c>
      <c r="DR48" s="20">
        <f t="shared" si="41"/>
        <v>0</v>
      </c>
      <c r="DS48" s="20">
        <f t="shared" si="41"/>
        <v>0</v>
      </c>
      <c r="DT48" s="20"/>
      <c r="DU48" s="20">
        <f t="shared" si="42"/>
        <v>67709250</v>
      </c>
    </row>
    <row r="49" spans="1:125" ht="32.25" customHeight="1" x14ac:dyDescent="0.3">
      <c r="A49" s="25"/>
      <c r="B49" s="43"/>
      <c r="C49" s="16" t="s">
        <v>158</v>
      </c>
      <c r="D49" s="26" t="s">
        <v>159</v>
      </c>
      <c r="E49" s="18">
        <v>410</v>
      </c>
      <c r="F49" s="30" t="s">
        <v>131</v>
      </c>
      <c r="G49" s="20">
        <f t="shared" si="12"/>
        <v>0</v>
      </c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1" t="e">
        <f t="shared" ref="AD49:AD56" si="45">+AE49/G49</f>
        <v>#DIV/0!</v>
      </c>
      <c r="AE49" s="20">
        <f t="shared" si="35"/>
        <v>0</v>
      </c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1" t="e">
        <f t="shared" ref="BB49:BB56" si="46">1-AD49</f>
        <v>#DIV/0!</v>
      </c>
      <c r="BC49" s="20">
        <f t="shared" si="43"/>
        <v>0</v>
      </c>
      <c r="BD49" s="20">
        <f t="shared" si="36"/>
        <v>0</v>
      </c>
      <c r="BE49" s="20">
        <f t="shared" si="36"/>
        <v>0</v>
      </c>
      <c r="BF49" s="20">
        <f t="shared" si="36"/>
        <v>0</v>
      </c>
      <c r="BG49" s="20">
        <f t="shared" si="36"/>
        <v>0</v>
      </c>
      <c r="BH49" s="20">
        <f t="shared" si="36"/>
        <v>0</v>
      </c>
      <c r="BI49" s="20">
        <f t="shared" si="36"/>
        <v>0</v>
      </c>
      <c r="BJ49" s="20">
        <f t="shared" si="36"/>
        <v>0</v>
      </c>
      <c r="BK49" s="20">
        <f t="shared" si="36"/>
        <v>0</v>
      </c>
      <c r="BL49" s="20">
        <f t="shared" si="36"/>
        <v>0</v>
      </c>
      <c r="BM49" s="20">
        <f t="shared" si="36"/>
        <v>0</v>
      </c>
      <c r="BN49" s="20">
        <f t="shared" si="36"/>
        <v>0</v>
      </c>
      <c r="BO49" s="20">
        <f t="shared" si="36"/>
        <v>0</v>
      </c>
      <c r="BP49" s="20">
        <f t="shared" si="36"/>
        <v>0</v>
      </c>
      <c r="BQ49" s="20">
        <f t="shared" si="36"/>
        <v>0</v>
      </c>
      <c r="BR49" s="20">
        <f t="shared" si="36"/>
        <v>0</v>
      </c>
      <c r="BS49" s="20">
        <f t="shared" si="36"/>
        <v>0</v>
      </c>
      <c r="BT49" s="20">
        <f t="shared" si="37"/>
        <v>0</v>
      </c>
      <c r="BU49" s="20">
        <f t="shared" si="37"/>
        <v>0</v>
      </c>
      <c r="BV49" s="20">
        <f t="shared" si="37"/>
        <v>0</v>
      </c>
      <c r="BW49" s="20">
        <f t="shared" si="37"/>
        <v>0</v>
      </c>
      <c r="BX49" s="20"/>
      <c r="BY49" s="20">
        <f t="shared" si="38"/>
        <v>0</v>
      </c>
      <c r="BZ49" s="21" t="e">
        <f t="shared" ref="BZ49:BZ56" si="47">+CA49/G49</f>
        <v>#DIV/0!</v>
      </c>
      <c r="CA49" s="20">
        <f t="shared" ref="CA49:CA56" si="48">SUM(CB49:CW49)</f>
        <v>0</v>
      </c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1" t="e">
        <f t="shared" ref="CX49:CX56" si="49">1-BZ49</f>
        <v>#DIV/0!</v>
      </c>
      <c r="CY49" s="20">
        <f t="shared" si="44"/>
        <v>0</v>
      </c>
      <c r="CZ49" s="20">
        <f t="shared" si="40"/>
        <v>0</v>
      </c>
      <c r="DA49" s="20">
        <f t="shared" si="40"/>
        <v>0</v>
      </c>
      <c r="DB49" s="20">
        <f t="shared" si="40"/>
        <v>0</v>
      </c>
      <c r="DC49" s="20">
        <f t="shared" si="40"/>
        <v>0</v>
      </c>
      <c r="DD49" s="20">
        <f t="shared" si="40"/>
        <v>0</v>
      </c>
      <c r="DE49" s="20">
        <f t="shared" si="40"/>
        <v>0</v>
      </c>
      <c r="DF49" s="20">
        <f t="shared" si="40"/>
        <v>0</v>
      </c>
      <c r="DG49" s="20">
        <f t="shared" si="40"/>
        <v>0</v>
      </c>
      <c r="DH49" s="20">
        <f t="shared" si="40"/>
        <v>0</v>
      </c>
      <c r="DI49" s="20">
        <f t="shared" si="40"/>
        <v>0</v>
      </c>
      <c r="DJ49" s="20">
        <f t="shared" si="40"/>
        <v>0</v>
      </c>
      <c r="DK49" s="20">
        <f t="shared" si="40"/>
        <v>0</v>
      </c>
      <c r="DL49" s="20">
        <f t="shared" si="40"/>
        <v>0</v>
      </c>
      <c r="DM49" s="20">
        <f t="shared" si="40"/>
        <v>0</v>
      </c>
      <c r="DN49" s="20">
        <f t="shared" si="40"/>
        <v>0</v>
      </c>
      <c r="DO49" s="20">
        <f t="shared" si="40"/>
        <v>0</v>
      </c>
      <c r="DP49" s="20">
        <f t="shared" si="41"/>
        <v>0</v>
      </c>
      <c r="DQ49" s="20">
        <f t="shared" si="41"/>
        <v>0</v>
      </c>
      <c r="DR49" s="20">
        <f t="shared" si="41"/>
        <v>0</v>
      </c>
      <c r="DS49" s="20">
        <f t="shared" si="41"/>
        <v>0</v>
      </c>
      <c r="DT49" s="20"/>
      <c r="DU49" s="20">
        <f t="shared" si="42"/>
        <v>0</v>
      </c>
    </row>
    <row r="50" spans="1:125" ht="35.25" customHeight="1" x14ac:dyDescent="0.3">
      <c r="A50" s="25"/>
      <c r="B50" s="43"/>
      <c r="C50" s="16" t="s">
        <v>160</v>
      </c>
      <c r="D50" s="26" t="s">
        <v>161</v>
      </c>
      <c r="E50" s="18">
        <v>410</v>
      </c>
      <c r="F50" s="30" t="s">
        <v>131</v>
      </c>
      <c r="G50" s="20">
        <f t="shared" si="12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 t="e">
        <f t="shared" si="45"/>
        <v>#DIV/0!</v>
      </c>
      <c r="AE50" s="20">
        <f t="shared" si="35"/>
        <v>0</v>
      </c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1" t="e">
        <f t="shared" si="46"/>
        <v>#DIV/0!</v>
      </c>
      <c r="BC50" s="20">
        <f t="shared" si="43"/>
        <v>0</v>
      </c>
      <c r="BD50" s="20">
        <f t="shared" si="36"/>
        <v>0</v>
      </c>
      <c r="BE50" s="20">
        <f t="shared" si="36"/>
        <v>0</v>
      </c>
      <c r="BF50" s="20">
        <f t="shared" si="36"/>
        <v>0</v>
      </c>
      <c r="BG50" s="20">
        <f t="shared" si="36"/>
        <v>0</v>
      </c>
      <c r="BH50" s="20">
        <f t="shared" si="36"/>
        <v>0</v>
      </c>
      <c r="BI50" s="20">
        <f t="shared" si="36"/>
        <v>0</v>
      </c>
      <c r="BJ50" s="20">
        <f t="shared" si="36"/>
        <v>0</v>
      </c>
      <c r="BK50" s="20">
        <f t="shared" si="36"/>
        <v>0</v>
      </c>
      <c r="BL50" s="20">
        <f t="shared" si="36"/>
        <v>0</v>
      </c>
      <c r="BM50" s="20">
        <f t="shared" si="36"/>
        <v>0</v>
      </c>
      <c r="BN50" s="20">
        <f t="shared" si="36"/>
        <v>0</v>
      </c>
      <c r="BO50" s="20">
        <f t="shared" si="36"/>
        <v>0</v>
      </c>
      <c r="BP50" s="20">
        <f t="shared" si="36"/>
        <v>0</v>
      </c>
      <c r="BQ50" s="20">
        <f t="shared" si="36"/>
        <v>0</v>
      </c>
      <c r="BR50" s="20">
        <f t="shared" si="36"/>
        <v>0</v>
      </c>
      <c r="BS50" s="20">
        <f t="shared" si="36"/>
        <v>0</v>
      </c>
      <c r="BT50" s="20">
        <f t="shared" si="37"/>
        <v>0</v>
      </c>
      <c r="BU50" s="20">
        <f t="shared" si="37"/>
        <v>0</v>
      </c>
      <c r="BV50" s="20">
        <f t="shared" si="37"/>
        <v>0</v>
      </c>
      <c r="BW50" s="20">
        <f t="shared" si="37"/>
        <v>0</v>
      </c>
      <c r="BX50" s="20"/>
      <c r="BY50" s="20">
        <f t="shared" si="38"/>
        <v>0</v>
      </c>
      <c r="BZ50" s="21" t="e">
        <f t="shared" si="47"/>
        <v>#DIV/0!</v>
      </c>
      <c r="CA50" s="20">
        <f t="shared" si="48"/>
        <v>0</v>
      </c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1" t="e">
        <f t="shared" si="49"/>
        <v>#DIV/0!</v>
      </c>
      <c r="CY50" s="20">
        <f t="shared" si="44"/>
        <v>0</v>
      </c>
      <c r="CZ50" s="20">
        <f t="shared" si="40"/>
        <v>0</v>
      </c>
      <c r="DA50" s="20">
        <f t="shared" si="40"/>
        <v>0</v>
      </c>
      <c r="DB50" s="20">
        <f t="shared" si="40"/>
        <v>0</v>
      </c>
      <c r="DC50" s="20">
        <f t="shared" si="40"/>
        <v>0</v>
      </c>
      <c r="DD50" s="20">
        <f t="shared" si="40"/>
        <v>0</v>
      </c>
      <c r="DE50" s="20">
        <f t="shared" si="40"/>
        <v>0</v>
      </c>
      <c r="DF50" s="20">
        <f t="shared" si="40"/>
        <v>0</v>
      </c>
      <c r="DG50" s="20">
        <f t="shared" si="40"/>
        <v>0</v>
      </c>
      <c r="DH50" s="20">
        <f t="shared" si="40"/>
        <v>0</v>
      </c>
      <c r="DI50" s="20">
        <f t="shared" si="40"/>
        <v>0</v>
      </c>
      <c r="DJ50" s="20">
        <f t="shared" si="40"/>
        <v>0</v>
      </c>
      <c r="DK50" s="20">
        <f t="shared" si="40"/>
        <v>0</v>
      </c>
      <c r="DL50" s="20">
        <f t="shared" si="40"/>
        <v>0</v>
      </c>
      <c r="DM50" s="20">
        <f t="shared" si="40"/>
        <v>0</v>
      </c>
      <c r="DN50" s="20">
        <f t="shared" si="40"/>
        <v>0</v>
      </c>
      <c r="DO50" s="20">
        <f t="shared" si="40"/>
        <v>0</v>
      </c>
      <c r="DP50" s="20">
        <f t="shared" si="41"/>
        <v>0</v>
      </c>
      <c r="DQ50" s="20">
        <f t="shared" si="41"/>
        <v>0</v>
      </c>
      <c r="DR50" s="20">
        <f t="shared" si="41"/>
        <v>0</v>
      </c>
      <c r="DS50" s="20">
        <f t="shared" si="41"/>
        <v>0</v>
      </c>
      <c r="DT50" s="20"/>
      <c r="DU50" s="20">
        <f t="shared" si="42"/>
        <v>0</v>
      </c>
    </row>
    <row r="51" spans="1:125" ht="32.25" customHeight="1" x14ac:dyDescent="0.3">
      <c r="A51" s="25"/>
      <c r="B51" s="43"/>
      <c r="C51" s="16" t="s">
        <v>162</v>
      </c>
      <c r="D51" s="26" t="s">
        <v>163</v>
      </c>
      <c r="E51" s="18">
        <v>410</v>
      </c>
      <c r="F51" s="30" t="s">
        <v>131</v>
      </c>
      <c r="G51" s="20">
        <f t="shared" si="12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 t="e">
        <f t="shared" si="45"/>
        <v>#DIV/0!</v>
      </c>
      <c r="AE51" s="20">
        <f t="shared" si="35"/>
        <v>0</v>
      </c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1" t="e">
        <f t="shared" si="46"/>
        <v>#DIV/0!</v>
      </c>
      <c r="BC51" s="20">
        <f t="shared" si="43"/>
        <v>0</v>
      </c>
      <c r="BD51" s="20">
        <f t="shared" si="36"/>
        <v>0</v>
      </c>
      <c r="BE51" s="20">
        <f t="shared" si="36"/>
        <v>0</v>
      </c>
      <c r="BF51" s="20">
        <f t="shared" si="36"/>
        <v>0</v>
      </c>
      <c r="BG51" s="20">
        <f t="shared" si="36"/>
        <v>0</v>
      </c>
      <c r="BH51" s="20">
        <f t="shared" si="36"/>
        <v>0</v>
      </c>
      <c r="BI51" s="20">
        <f t="shared" si="36"/>
        <v>0</v>
      </c>
      <c r="BJ51" s="20">
        <f t="shared" si="36"/>
        <v>0</v>
      </c>
      <c r="BK51" s="20">
        <f t="shared" si="36"/>
        <v>0</v>
      </c>
      <c r="BL51" s="20">
        <f t="shared" si="36"/>
        <v>0</v>
      </c>
      <c r="BM51" s="20">
        <f t="shared" si="36"/>
        <v>0</v>
      </c>
      <c r="BN51" s="20">
        <f t="shared" si="36"/>
        <v>0</v>
      </c>
      <c r="BO51" s="20">
        <f t="shared" si="36"/>
        <v>0</v>
      </c>
      <c r="BP51" s="20">
        <f t="shared" si="36"/>
        <v>0</v>
      </c>
      <c r="BQ51" s="20">
        <f t="shared" si="36"/>
        <v>0</v>
      </c>
      <c r="BR51" s="20">
        <f t="shared" si="36"/>
        <v>0</v>
      </c>
      <c r="BS51" s="20">
        <f t="shared" si="36"/>
        <v>0</v>
      </c>
      <c r="BT51" s="20">
        <f t="shared" si="37"/>
        <v>0</v>
      </c>
      <c r="BU51" s="20">
        <f t="shared" si="37"/>
        <v>0</v>
      </c>
      <c r="BV51" s="20">
        <f t="shared" si="37"/>
        <v>0</v>
      </c>
      <c r="BW51" s="20">
        <f t="shared" si="37"/>
        <v>0</v>
      </c>
      <c r="BX51" s="20"/>
      <c r="BY51" s="20">
        <f t="shared" si="38"/>
        <v>0</v>
      </c>
      <c r="BZ51" s="21" t="e">
        <f t="shared" si="47"/>
        <v>#DIV/0!</v>
      </c>
      <c r="CA51" s="20">
        <f t="shared" si="48"/>
        <v>0</v>
      </c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1" t="e">
        <f t="shared" si="49"/>
        <v>#DIV/0!</v>
      </c>
      <c r="CY51" s="20">
        <f t="shared" si="44"/>
        <v>0</v>
      </c>
      <c r="CZ51" s="20">
        <f t="shared" si="40"/>
        <v>0</v>
      </c>
      <c r="DA51" s="20">
        <f t="shared" si="40"/>
        <v>0</v>
      </c>
      <c r="DB51" s="20">
        <f t="shared" si="40"/>
        <v>0</v>
      </c>
      <c r="DC51" s="20">
        <f t="shared" si="40"/>
        <v>0</v>
      </c>
      <c r="DD51" s="20">
        <f t="shared" si="40"/>
        <v>0</v>
      </c>
      <c r="DE51" s="20">
        <f t="shared" si="40"/>
        <v>0</v>
      </c>
      <c r="DF51" s="20">
        <f t="shared" si="40"/>
        <v>0</v>
      </c>
      <c r="DG51" s="20">
        <f t="shared" si="40"/>
        <v>0</v>
      </c>
      <c r="DH51" s="20">
        <f t="shared" si="40"/>
        <v>0</v>
      </c>
      <c r="DI51" s="20">
        <f t="shared" si="40"/>
        <v>0</v>
      </c>
      <c r="DJ51" s="20">
        <f t="shared" si="40"/>
        <v>0</v>
      </c>
      <c r="DK51" s="20">
        <f t="shared" si="40"/>
        <v>0</v>
      </c>
      <c r="DL51" s="20">
        <f t="shared" si="40"/>
        <v>0</v>
      </c>
      <c r="DM51" s="20">
        <f t="shared" si="40"/>
        <v>0</v>
      </c>
      <c r="DN51" s="20">
        <f t="shared" si="40"/>
        <v>0</v>
      </c>
      <c r="DO51" s="20">
        <f t="shared" si="40"/>
        <v>0</v>
      </c>
      <c r="DP51" s="20">
        <f t="shared" si="41"/>
        <v>0</v>
      </c>
      <c r="DQ51" s="20">
        <f t="shared" si="41"/>
        <v>0</v>
      </c>
      <c r="DR51" s="20">
        <f t="shared" si="41"/>
        <v>0</v>
      </c>
      <c r="DS51" s="20">
        <f t="shared" si="41"/>
        <v>0</v>
      </c>
      <c r="DT51" s="20"/>
      <c r="DU51" s="20">
        <f t="shared" si="42"/>
        <v>0</v>
      </c>
    </row>
    <row r="52" spans="1:125" ht="36" customHeight="1" x14ac:dyDescent="0.3">
      <c r="A52" s="25"/>
      <c r="B52" s="43"/>
      <c r="C52" s="16" t="s">
        <v>164</v>
      </c>
      <c r="D52" s="26" t="s">
        <v>165</v>
      </c>
      <c r="E52" s="18">
        <v>410</v>
      </c>
      <c r="F52" s="30" t="s">
        <v>131</v>
      </c>
      <c r="G52" s="20">
        <f t="shared" si="12"/>
        <v>10000000</v>
      </c>
      <c r="H52" s="20"/>
      <c r="I52" s="20"/>
      <c r="J52" s="20"/>
      <c r="K52" s="20"/>
      <c r="L52" s="20"/>
      <c r="M52" s="20"/>
      <c r="N52" s="20">
        <v>10000000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>
        <f t="shared" si="45"/>
        <v>0</v>
      </c>
      <c r="AE52" s="20">
        <f t="shared" si="35"/>
        <v>0</v>
      </c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1">
        <f t="shared" si="46"/>
        <v>1</v>
      </c>
      <c r="BC52" s="20">
        <f t="shared" si="43"/>
        <v>10000000</v>
      </c>
      <c r="BD52" s="20">
        <f t="shared" si="36"/>
        <v>0</v>
      </c>
      <c r="BE52" s="20">
        <f t="shared" si="36"/>
        <v>0</v>
      </c>
      <c r="BF52" s="20">
        <f t="shared" si="36"/>
        <v>0</v>
      </c>
      <c r="BG52" s="20">
        <f t="shared" si="36"/>
        <v>0</v>
      </c>
      <c r="BH52" s="20">
        <f t="shared" si="36"/>
        <v>0</v>
      </c>
      <c r="BI52" s="20">
        <f t="shared" si="36"/>
        <v>0</v>
      </c>
      <c r="BJ52" s="20">
        <f t="shared" si="36"/>
        <v>10000000</v>
      </c>
      <c r="BK52" s="20">
        <f t="shared" si="36"/>
        <v>0</v>
      </c>
      <c r="BL52" s="20">
        <f t="shared" si="36"/>
        <v>0</v>
      </c>
      <c r="BM52" s="20">
        <f t="shared" si="36"/>
        <v>0</v>
      </c>
      <c r="BN52" s="20">
        <f t="shared" si="36"/>
        <v>0</v>
      </c>
      <c r="BO52" s="20">
        <f t="shared" si="36"/>
        <v>0</v>
      </c>
      <c r="BP52" s="20">
        <f t="shared" si="36"/>
        <v>0</v>
      </c>
      <c r="BQ52" s="20">
        <f t="shared" si="36"/>
        <v>0</v>
      </c>
      <c r="BR52" s="20">
        <f t="shared" si="36"/>
        <v>0</v>
      </c>
      <c r="BS52" s="20">
        <f t="shared" si="36"/>
        <v>0</v>
      </c>
      <c r="BT52" s="20">
        <f t="shared" si="37"/>
        <v>0</v>
      </c>
      <c r="BU52" s="20">
        <f t="shared" si="37"/>
        <v>0</v>
      </c>
      <c r="BV52" s="20">
        <f t="shared" si="37"/>
        <v>0</v>
      </c>
      <c r="BW52" s="20">
        <f t="shared" si="37"/>
        <v>0</v>
      </c>
      <c r="BX52" s="20"/>
      <c r="BY52" s="20">
        <f t="shared" si="38"/>
        <v>0</v>
      </c>
      <c r="BZ52" s="21">
        <f t="shared" si="47"/>
        <v>0</v>
      </c>
      <c r="CA52" s="20">
        <f t="shared" si="48"/>
        <v>0</v>
      </c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1">
        <f t="shared" si="49"/>
        <v>1</v>
      </c>
      <c r="CY52" s="20">
        <f t="shared" si="44"/>
        <v>10000000</v>
      </c>
      <c r="CZ52" s="20">
        <f t="shared" si="40"/>
        <v>0</v>
      </c>
      <c r="DA52" s="20">
        <f t="shared" si="40"/>
        <v>0</v>
      </c>
      <c r="DB52" s="20">
        <f t="shared" si="40"/>
        <v>0</v>
      </c>
      <c r="DC52" s="20">
        <f t="shared" si="40"/>
        <v>0</v>
      </c>
      <c r="DD52" s="20">
        <f t="shared" si="40"/>
        <v>0</v>
      </c>
      <c r="DE52" s="20">
        <f t="shared" si="40"/>
        <v>0</v>
      </c>
      <c r="DF52" s="20">
        <f t="shared" si="40"/>
        <v>10000000</v>
      </c>
      <c r="DG52" s="20">
        <f t="shared" si="40"/>
        <v>0</v>
      </c>
      <c r="DH52" s="20">
        <f t="shared" si="40"/>
        <v>0</v>
      </c>
      <c r="DI52" s="20">
        <f t="shared" si="40"/>
        <v>0</v>
      </c>
      <c r="DJ52" s="20">
        <f t="shared" si="40"/>
        <v>0</v>
      </c>
      <c r="DK52" s="20">
        <f t="shared" si="40"/>
        <v>0</v>
      </c>
      <c r="DL52" s="20">
        <f t="shared" si="40"/>
        <v>0</v>
      </c>
      <c r="DM52" s="20">
        <f t="shared" si="40"/>
        <v>0</v>
      </c>
      <c r="DN52" s="20">
        <f t="shared" si="40"/>
        <v>0</v>
      </c>
      <c r="DO52" s="20">
        <f t="shared" si="40"/>
        <v>0</v>
      </c>
      <c r="DP52" s="20">
        <f t="shared" si="41"/>
        <v>0</v>
      </c>
      <c r="DQ52" s="20">
        <f t="shared" si="41"/>
        <v>0</v>
      </c>
      <c r="DR52" s="20">
        <f t="shared" si="41"/>
        <v>0</v>
      </c>
      <c r="DS52" s="20">
        <f t="shared" si="41"/>
        <v>0</v>
      </c>
      <c r="DT52" s="20"/>
      <c r="DU52" s="20">
        <f t="shared" si="42"/>
        <v>0</v>
      </c>
    </row>
    <row r="53" spans="1:125" ht="31.5" customHeight="1" x14ac:dyDescent="0.3">
      <c r="A53" s="25"/>
      <c r="B53" s="43"/>
      <c r="C53" s="16" t="s">
        <v>166</v>
      </c>
      <c r="D53" s="26" t="s">
        <v>167</v>
      </c>
      <c r="E53" s="18">
        <v>410</v>
      </c>
      <c r="F53" s="30" t="s">
        <v>131</v>
      </c>
      <c r="G53" s="20">
        <f t="shared" si="12"/>
        <v>15000000</v>
      </c>
      <c r="H53" s="20"/>
      <c r="I53" s="20"/>
      <c r="J53" s="20"/>
      <c r="K53" s="20"/>
      <c r="L53" s="20"/>
      <c r="M53" s="20"/>
      <c r="N53" s="20">
        <v>15000000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>
        <f t="shared" si="45"/>
        <v>0</v>
      </c>
      <c r="AE53" s="20">
        <f t="shared" si="35"/>
        <v>0</v>
      </c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1">
        <f t="shared" si="46"/>
        <v>1</v>
      </c>
      <c r="BC53" s="20">
        <f t="shared" si="43"/>
        <v>15000000</v>
      </c>
      <c r="BD53" s="20">
        <f t="shared" si="36"/>
        <v>0</v>
      </c>
      <c r="BE53" s="20">
        <f t="shared" si="36"/>
        <v>0</v>
      </c>
      <c r="BF53" s="20">
        <f t="shared" si="36"/>
        <v>0</v>
      </c>
      <c r="BG53" s="20">
        <f t="shared" si="36"/>
        <v>0</v>
      </c>
      <c r="BH53" s="20">
        <f t="shared" si="36"/>
        <v>0</v>
      </c>
      <c r="BI53" s="20">
        <f t="shared" si="36"/>
        <v>0</v>
      </c>
      <c r="BJ53" s="20">
        <f t="shared" si="36"/>
        <v>15000000</v>
      </c>
      <c r="BK53" s="20">
        <f t="shared" si="36"/>
        <v>0</v>
      </c>
      <c r="BL53" s="20">
        <f t="shared" si="36"/>
        <v>0</v>
      </c>
      <c r="BM53" s="20">
        <f t="shared" si="36"/>
        <v>0</v>
      </c>
      <c r="BN53" s="20">
        <f t="shared" si="36"/>
        <v>0</v>
      </c>
      <c r="BO53" s="20">
        <f t="shared" si="36"/>
        <v>0</v>
      </c>
      <c r="BP53" s="20">
        <f t="shared" si="36"/>
        <v>0</v>
      </c>
      <c r="BQ53" s="20">
        <f t="shared" si="36"/>
        <v>0</v>
      </c>
      <c r="BR53" s="20">
        <f t="shared" si="36"/>
        <v>0</v>
      </c>
      <c r="BS53" s="20">
        <f t="shared" ref="BS53:BW68" si="50">W53-AU53</f>
        <v>0</v>
      </c>
      <c r="BT53" s="20">
        <f t="shared" si="37"/>
        <v>0</v>
      </c>
      <c r="BU53" s="20">
        <f t="shared" si="37"/>
        <v>0</v>
      </c>
      <c r="BV53" s="20">
        <f t="shared" si="37"/>
        <v>0</v>
      </c>
      <c r="BW53" s="20">
        <f t="shared" si="37"/>
        <v>0</v>
      </c>
      <c r="BX53" s="20"/>
      <c r="BY53" s="20">
        <f t="shared" si="38"/>
        <v>0</v>
      </c>
      <c r="BZ53" s="21">
        <f t="shared" si="47"/>
        <v>0</v>
      </c>
      <c r="CA53" s="20">
        <f t="shared" si="48"/>
        <v>0</v>
      </c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1">
        <f t="shared" si="49"/>
        <v>1</v>
      </c>
      <c r="CY53" s="20">
        <f t="shared" si="44"/>
        <v>15000000</v>
      </c>
      <c r="CZ53" s="20">
        <f t="shared" si="40"/>
        <v>0</v>
      </c>
      <c r="DA53" s="20">
        <f t="shared" si="40"/>
        <v>0</v>
      </c>
      <c r="DB53" s="20">
        <f t="shared" si="40"/>
        <v>0</v>
      </c>
      <c r="DC53" s="20">
        <f t="shared" si="40"/>
        <v>0</v>
      </c>
      <c r="DD53" s="20">
        <f t="shared" si="40"/>
        <v>0</v>
      </c>
      <c r="DE53" s="20">
        <f t="shared" si="40"/>
        <v>0</v>
      </c>
      <c r="DF53" s="20">
        <f t="shared" si="40"/>
        <v>15000000</v>
      </c>
      <c r="DG53" s="20">
        <f t="shared" si="40"/>
        <v>0</v>
      </c>
      <c r="DH53" s="20">
        <f t="shared" si="40"/>
        <v>0</v>
      </c>
      <c r="DI53" s="20">
        <f t="shared" si="40"/>
        <v>0</v>
      </c>
      <c r="DJ53" s="20">
        <f t="shared" si="40"/>
        <v>0</v>
      </c>
      <c r="DK53" s="20">
        <f t="shared" si="40"/>
        <v>0</v>
      </c>
      <c r="DL53" s="20">
        <f t="shared" si="40"/>
        <v>0</v>
      </c>
      <c r="DM53" s="20">
        <f t="shared" si="40"/>
        <v>0</v>
      </c>
      <c r="DN53" s="20">
        <f t="shared" si="40"/>
        <v>0</v>
      </c>
      <c r="DO53" s="20">
        <f t="shared" ref="DO53:DS68" si="51">W53-CQ53</f>
        <v>0</v>
      </c>
      <c r="DP53" s="20">
        <f t="shared" si="41"/>
        <v>0</v>
      </c>
      <c r="DQ53" s="20">
        <f t="shared" si="41"/>
        <v>0</v>
      </c>
      <c r="DR53" s="20">
        <f t="shared" si="41"/>
        <v>0</v>
      </c>
      <c r="DS53" s="20">
        <f t="shared" si="41"/>
        <v>0</v>
      </c>
      <c r="DT53" s="20"/>
      <c r="DU53" s="20">
        <f t="shared" si="42"/>
        <v>0</v>
      </c>
    </row>
    <row r="54" spans="1:125" ht="30.75" customHeight="1" x14ac:dyDescent="0.3">
      <c r="A54" s="25"/>
      <c r="B54" s="43"/>
      <c r="C54" s="16" t="s">
        <v>168</v>
      </c>
      <c r="D54" s="26" t="s">
        <v>169</v>
      </c>
      <c r="E54" s="18">
        <v>410</v>
      </c>
      <c r="F54" s="30" t="s">
        <v>131</v>
      </c>
      <c r="G54" s="20">
        <f t="shared" si="12"/>
        <v>16000000</v>
      </c>
      <c r="H54" s="20"/>
      <c r="I54" s="20"/>
      <c r="J54" s="20"/>
      <c r="K54" s="20"/>
      <c r="L54" s="20"/>
      <c r="M54" s="20"/>
      <c r="N54" s="20">
        <v>16000000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>
        <f t="shared" si="45"/>
        <v>0</v>
      </c>
      <c r="AE54" s="20">
        <f t="shared" si="35"/>
        <v>0</v>
      </c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1">
        <f t="shared" si="46"/>
        <v>1</v>
      </c>
      <c r="BC54" s="20">
        <f t="shared" si="43"/>
        <v>16000000</v>
      </c>
      <c r="BD54" s="20">
        <f t="shared" ref="BD54:BS70" si="52">H54-AF54</f>
        <v>0</v>
      </c>
      <c r="BE54" s="20">
        <f t="shared" si="52"/>
        <v>0</v>
      </c>
      <c r="BF54" s="20">
        <f t="shared" si="52"/>
        <v>0</v>
      </c>
      <c r="BG54" s="20">
        <f t="shared" si="52"/>
        <v>0</v>
      </c>
      <c r="BH54" s="20">
        <f t="shared" si="52"/>
        <v>0</v>
      </c>
      <c r="BI54" s="20">
        <f t="shared" si="52"/>
        <v>0</v>
      </c>
      <c r="BJ54" s="20">
        <f t="shared" si="52"/>
        <v>16000000</v>
      </c>
      <c r="BK54" s="20">
        <f t="shared" si="52"/>
        <v>0</v>
      </c>
      <c r="BL54" s="20">
        <f t="shared" si="52"/>
        <v>0</v>
      </c>
      <c r="BM54" s="20">
        <f t="shared" si="52"/>
        <v>0</v>
      </c>
      <c r="BN54" s="20">
        <f t="shared" si="52"/>
        <v>0</v>
      </c>
      <c r="BO54" s="20">
        <f t="shared" si="52"/>
        <v>0</v>
      </c>
      <c r="BP54" s="20">
        <f t="shared" si="52"/>
        <v>0</v>
      </c>
      <c r="BQ54" s="20">
        <f t="shared" si="52"/>
        <v>0</v>
      </c>
      <c r="BR54" s="20">
        <f t="shared" si="52"/>
        <v>0</v>
      </c>
      <c r="BS54" s="20">
        <f t="shared" si="50"/>
        <v>0</v>
      </c>
      <c r="BT54" s="20">
        <f t="shared" si="50"/>
        <v>0</v>
      </c>
      <c r="BU54" s="20">
        <f t="shared" si="50"/>
        <v>0</v>
      </c>
      <c r="BV54" s="20">
        <f t="shared" si="50"/>
        <v>0</v>
      </c>
      <c r="BW54" s="20">
        <f t="shared" si="50"/>
        <v>0</v>
      </c>
      <c r="BX54" s="20"/>
      <c r="BY54" s="20">
        <f t="shared" si="38"/>
        <v>0</v>
      </c>
      <c r="BZ54" s="21">
        <f t="shared" si="47"/>
        <v>0</v>
      </c>
      <c r="CA54" s="20">
        <f t="shared" si="48"/>
        <v>0</v>
      </c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1">
        <f t="shared" si="49"/>
        <v>1</v>
      </c>
      <c r="CY54" s="20">
        <f t="shared" si="44"/>
        <v>16000000</v>
      </c>
      <c r="CZ54" s="20">
        <f t="shared" ref="CZ54:DO70" si="53">H54-CB54</f>
        <v>0</v>
      </c>
      <c r="DA54" s="20">
        <f t="shared" si="53"/>
        <v>0</v>
      </c>
      <c r="DB54" s="20">
        <f t="shared" si="53"/>
        <v>0</v>
      </c>
      <c r="DC54" s="20">
        <f t="shared" si="53"/>
        <v>0</v>
      </c>
      <c r="DD54" s="20">
        <f t="shared" si="53"/>
        <v>0</v>
      </c>
      <c r="DE54" s="20">
        <f t="shared" si="53"/>
        <v>0</v>
      </c>
      <c r="DF54" s="20">
        <f t="shared" si="53"/>
        <v>16000000</v>
      </c>
      <c r="DG54" s="20">
        <f t="shared" si="53"/>
        <v>0</v>
      </c>
      <c r="DH54" s="20">
        <f t="shared" si="53"/>
        <v>0</v>
      </c>
      <c r="DI54" s="20">
        <f t="shared" si="53"/>
        <v>0</v>
      </c>
      <c r="DJ54" s="20">
        <f t="shared" si="53"/>
        <v>0</v>
      </c>
      <c r="DK54" s="20">
        <f t="shared" si="53"/>
        <v>0</v>
      </c>
      <c r="DL54" s="20">
        <f t="shared" si="53"/>
        <v>0</v>
      </c>
      <c r="DM54" s="20">
        <f t="shared" si="53"/>
        <v>0</v>
      </c>
      <c r="DN54" s="20">
        <f t="shared" si="53"/>
        <v>0</v>
      </c>
      <c r="DO54" s="20">
        <f t="shared" si="51"/>
        <v>0</v>
      </c>
      <c r="DP54" s="20">
        <f t="shared" si="51"/>
        <v>0</v>
      </c>
      <c r="DQ54" s="20">
        <f t="shared" si="51"/>
        <v>0</v>
      </c>
      <c r="DR54" s="20">
        <f t="shared" si="51"/>
        <v>0</v>
      </c>
      <c r="DS54" s="20">
        <f t="shared" si="51"/>
        <v>0</v>
      </c>
      <c r="DT54" s="20"/>
      <c r="DU54" s="20">
        <f t="shared" si="42"/>
        <v>0</v>
      </c>
    </row>
    <row r="55" spans="1:125" ht="36" customHeight="1" x14ac:dyDescent="0.3">
      <c r="A55" s="25"/>
      <c r="B55" s="43"/>
      <c r="C55" s="16" t="s">
        <v>170</v>
      </c>
      <c r="D55" s="26" t="s">
        <v>171</v>
      </c>
      <c r="E55" s="18">
        <v>410</v>
      </c>
      <c r="F55" s="30" t="s">
        <v>131</v>
      </c>
      <c r="G55" s="20">
        <f t="shared" si="12"/>
        <v>20000000</v>
      </c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>
        <v>20000000</v>
      </c>
      <c r="Z55" s="20"/>
      <c r="AA55" s="20"/>
      <c r="AB55" s="20"/>
      <c r="AC55" s="20"/>
      <c r="AD55" s="21">
        <f t="shared" si="45"/>
        <v>0</v>
      </c>
      <c r="AE55" s="20">
        <f t="shared" si="35"/>
        <v>0</v>
      </c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1">
        <f t="shared" si="46"/>
        <v>1</v>
      </c>
      <c r="BC55" s="20">
        <f t="shared" si="43"/>
        <v>20000000</v>
      </c>
      <c r="BD55" s="20">
        <f t="shared" si="52"/>
        <v>0</v>
      </c>
      <c r="BE55" s="20">
        <f t="shared" si="52"/>
        <v>0</v>
      </c>
      <c r="BF55" s="20">
        <f t="shared" si="52"/>
        <v>0</v>
      </c>
      <c r="BG55" s="20">
        <f t="shared" si="52"/>
        <v>0</v>
      </c>
      <c r="BH55" s="20">
        <f t="shared" si="52"/>
        <v>0</v>
      </c>
      <c r="BI55" s="20">
        <f t="shared" si="52"/>
        <v>0</v>
      </c>
      <c r="BJ55" s="20">
        <f t="shared" si="52"/>
        <v>0</v>
      </c>
      <c r="BK55" s="20">
        <f t="shared" si="52"/>
        <v>0</v>
      </c>
      <c r="BL55" s="20">
        <f t="shared" si="52"/>
        <v>0</v>
      </c>
      <c r="BM55" s="20">
        <f t="shared" si="52"/>
        <v>0</v>
      </c>
      <c r="BN55" s="20">
        <f t="shared" si="52"/>
        <v>0</v>
      </c>
      <c r="BO55" s="20">
        <f t="shared" si="52"/>
        <v>0</v>
      </c>
      <c r="BP55" s="20">
        <f t="shared" si="52"/>
        <v>0</v>
      </c>
      <c r="BQ55" s="20">
        <f t="shared" si="52"/>
        <v>0</v>
      </c>
      <c r="BR55" s="20">
        <f t="shared" si="52"/>
        <v>0</v>
      </c>
      <c r="BS55" s="20">
        <f t="shared" si="50"/>
        <v>0</v>
      </c>
      <c r="BT55" s="20">
        <f t="shared" si="50"/>
        <v>0</v>
      </c>
      <c r="BU55" s="20">
        <f t="shared" si="50"/>
        <v>20000000</v>
      </c>
      <c r="BV55" s="20">
        <f t="shared" si="50"/>
        <v>0</v>
      </c>
      <c r="BW55" s="20">
        <f t="shared" si="50"/>
        <v>0</v>
      </c>
      <c r="BX55" s="20"/>
      <c r="BY55" s="20">
        <f t="shared" si="38"/>
        <v>0</v>
      </c>
      <c r="BZ55" s="21">
        <f t="shared" si="47"/>
        <v>0</v>
      </c>
      <c r="CA55" s="20">
        <f t="shared" si="48"/>
        <v>0</v>
      </c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1">
        <f t="shared" si="49"/>
        <v>1</v>
      </c>
      <c r="CY55" s="20">
        <f t="shared" si="44"/>
        <v>20000000</v>
      </c>
      <c r="CZ55" s="20">
        <f t="shared" si="53"/>
        <v>0</v>
      </c>
      <c r="DA55" s="20">
        <f t="shared" si="53"/>
        <v>0</v>
      </c>
      <c r="DB55" s="20">
        <f t="shared" si="53"/>
        <v>0</v>
      </c>
      <c r="DC55" s="20">
        <f t="shared" si="53"/>
        <v>0</v>
      </c>
      <c r="DD55" s="20">
        <f t="shared" si="53"/>
        <v>0</v>
      </c>
      <c r="DE55" s="20">
        <f t="shared" si="53"/>
        <v>0</v>
      </c>
      <c r="DF55" s="20">
        <f t="shared" si="53"/>
        <v>0</v>
      </c>
      <c r="DG55" s="20">
        <f t="shared" si="53"/>
        <v>0</v>
      </c>
      <c r="DH55" s="20">
        <f t="shared" si="53"/>
        <v>0</v>
      </c>
      <c r="DI55" s="20">
        <f t="shared" si="53"/>
        <v>0</v>
      </c>
      <c r="DJ55" s="20">
        <f t="shared" si="53"/>
        <v>0</v>
      </c>
      <c r="DK55" s="20">
        <f t="shared" si="53"/>
        <v>0</v>
      </c>
      <c r="DL55" s="20">
        <f t="shared" si="53"/>
        <v>0</v>
      </c>
      <c r="DM55" s="20">
        <f t="shared" si="53"/>
        <v>0</v>
      </c>
      <c r="DN55" s="20">
        <f t="shared" si="53"/>
        <v>0</v>
      </c>
      <c r="DO55" s="20">
        <f t="shared" si="51"/>
        <v>0</v>
      </c>
      <c r="DP55" s="20">
        <f t="shared" si="51"/>
        <v>0</v>
      </c>
      <c r="DQ55" s="20">
        <f t="shared" si="51"/>
        <v>20000000</v>
      </c>
      <c r="DR55" s="20">
        <f t="shared" si="51"/>
        <v>0</v>
      </c>
      <c r="DS55" s="20">
        <f t="shared" si="51"/>
        <v>0</v>
      </c>
      <c r="DT55" s="20"/>
      <c r="DU55" s="20">
        <f t="shared" si="42"/>
        <v>0</v>
      </c>
    </row>
    <row r="56" spans="1:125" ht="33.75" customHeight="1" x14ac:dyDescent="0.3">
      <c r="A56" s="25"/>
      <c r="B56" s="43"/>
      <c r="C56" s="16" t="s">
        <v>172</v>
      </c>
      <c r="D56" s="26" t="s">
        <v>173</v>
      </c>
      <c r="E56" s="18">
        <v>410</v>
      </c>
      <c r="F56" s="30" t="s">
        <v>131</v>
      </c>
      <c r="G56" s="20">
        <f t="shared" si="12"/>
        <v>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1" t="e">
        <f t="shared" si="45"/>
        <v>#DIV/0!</v>
      </c>
      <c r="AE56" s="20">
        <f t="shared" si="35"/>
        <v>0</v>
      </c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1" t="e">
        <f t="shared" si="46"/>
        <v>#DIV/0!</v>
      </c>
      <c r="BC56" s="20">
        <f t="shared" si="43"/>
        <v>0</v>
      </c>
      <c r="BD56" s="20">
        <f t="shared" si="52"/>
        <v>0</v>
      </c>
      <c r="BE56" s="20">
        <f t="shared" si="52"/>
        <v>0</v>
      </c>
      <c r="BF56" s="20">
        <f t="shared" si="52"/>
        <v>0</v>
      </c>
      <c r="BG56" s="20">
        <f t="shared" si="52"/>
        <v>0</v>
      </c>
      <c r="BH56" s="20">
        <f t="shared" si="52"/>
        <v>0</v>
      </c>
      <c r="BI56" s="20">
        <f t="shared" si="52"/>
        <v>0</v>
      </c>
      <c r="BJ56" s="20">
        <f t="shared" si="52"/>
        <v>0</v>
      </c>
      <c r="BK56" s="20">
        <f t="shared" si="52"/>
        <v>0</v>
      </c>
      <c r="BL56" s="20">
        <f t="shared" si="52"/>
        <v>0</v>
      </c>
      <c r="BM56" s="20">
        <f t="shared" si="52"/>
        <v>0</v>
      </c>
      <c r="BN56" s="20">
        <f t="shared" si="52"/>
        <v>0</v>
      </c>
      <c r="BO56" s="20">
        <f t="shared" si="52"/>
        <v>0</v>
      </c>
      <c r="BP56" s="20">
        <f t="shared" si="52"/>
        <v>0</v>
      </c>
      <c r="BQ56" s="20">
        <f t="shared" si="52"/>
        <v>0</v>
      </c>
      <c r="BR56" s="20">
        <f t="shared" si="52"/>
        <v>0</v>
      </c>
      <c r="BS56" s="20">
        <f t="shared" si="50"/>
        <v>0</v>
      </c>
      <c r="BT56" s="20">
        <f t="shared" si="50"/>
        <v>0</v>
      </c>
      <c r="BU56" s="20">
        <f t="shared" si="50"/>
        <v>0</v>
      </c>
      <c r="BV56" s="20">
        <f t="shared" si="50"/>
        <v>0</v>
      </c>
      <c r="BW56" s="20">
        <f t="shared" si="50"/>
        <v>0</v>
      </c>
      <c r="BX56" s="20"/>
      <c r="BY56" s="20">
        <f t="shared" si="38"/>
        <v>0</v>
      </c>
      <c r="BZ56" s="21" t="e">
        <f t="shared" si="47"/>
        <v>#DIV/0!</v>
      </c>
      <c r="CA56" s="20">
        <f t="shared" si="48"/>
        <v>0</v>
      </c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1" t="e">
        <f t="shared" si="49"/>
        <v>#DIV/0!</v>
      </c>
      <c r="CY56" s="20">
        <f t="shared" si="44"/>
        <v>0</v>
      </c>
      <c r="CZ56" s="20">
        <f t="shared" si="53"/>
        <v>0</v>
      </c>
      <c r="DA56" s="20">
        <f t="shared" si="53"/>
        <v>0</v>
      </c>
      <c r="DB56" s="20">
        <f t="shared" si="53"/>
        <v>0</v>
      </c>
      <c r="DC56" s="20">
        <f t="shared" si="53"/>
        <v>0</v>
      </c>
      <c r="DD56" s="20">
        <f t="shared" si="53"/>
        <v>0</v>
      </c>
      <c r="DE56" s="20">
        <f t="shared" si="53"/>
        <v>0</v>
      </c>
      <c r="DF56" s="20">
        <f t="shared" si="53"/>
        <v>0</v>
      </c>
      <c r="DG56" s="20">
        <f t="shared" si="53"/>
        <v>0</v>
      </c>
      <c r="DH56" s="20">
        <f t="shared" si="53"/>
        <v>0</v>
      </c>
      <c r="DI56" s="20">
        <f t="shared" si="53"/>
        <v>0</v>
      </c>
      <c r="DJ56" s="20">
        <f t="shared" si="53"/>
        <v>0</v>
      </c>
      <c r="DK56" s="20">
        <f t="shared" si="53"/>
        <v>0</v>
      </c>
      <c r="DL56" s="20">
        <f t="shared" si="53"/>
        <v>0</v>
      </c>
      <c r="DM56" s="20">
        <f t="shared" si="53"/>
        <v>0</v>
      </c>
      <c r="DN56" s="20">
        <f t="shared" si="53"/>
        <v>0</v>
      </c>
      <c r="DO56" s="20">
        <f t="shared" si="51"/>
        <v>0</v>
      </c>
      <c r="DP56" s="20">
        <f t="shared" si="51"/>
        <v>0</v>
      </c>
      <c r="DQ56" s="20">
        <f t="shared" si="51"/>
        <v>0</v>
      </c>
      <c r="DR56" s="20">
        <f t="shared" si="51"/>
        <v>0</v>
      </c>
      <c r="DS56" s="20">
        <f t="shared" si="51"/>
        <v>0</v>
      </c>
      <c r="DT56" s="20"/>
      <c r="DU56" s="20">
        <f t="shared" si="42"/>
        <v>0</v>
      </c>
    </row>
    <row r="57" spans="1:125" ht="30.75" customHeight="1" x14ac:dyDescent="0.3">
      <c r="A57" s="194" t="s">
        <v>127</v>
      </c>
      <c r="B57" s="207" t="s">
        <v>174</v>
      </c>
      <c r="C57" s="41" t="s">
        <v>175</v>
      </c>
      <c r="D57" s="26" t="s">
        <v>176</v>
      </c>
      <c r="E57" s="42">
        <v>410</v>
      </c>
      <c r="F57" s="30" t="s">
        <v>131</v>
      </c>
      <c r="G57" s="20">
        <f t="shared" si="12"/>
        <v>95000000</v>
      </c>
      <c r="H57" s="20"/>
      <c r="I57" s="20"/>
      <c r="J57" s="20"/>
      <c r="K57" s="20"/>
      <c r="L57" s="20"/>
      <c r="M57" s="20"/>
      <c r="N57" s="20">
        <f>45000000+25000000</f>
        <v>70000000</v>
      </c>
      <c r="O57" s="20"/>
      <c r="P57" s="20"/>
      <c r="Q57" s="20">
        <v>10000000</v>
      </c>
      <c r="R57" s="20"/>
      <c r="S57" s="20">
        <v>5000000</v>
      </c>
      <c r="T57" s="20">
        <v>10000000</v>
      </c>
      <c r="U57" s="20"/>
      <c r="V57" s="20"/>
      <c r="W57" s="20"/>
      <c r="X57" s="20"/>
      <c r="Y57" s="20"/>
      <c r="Z57" s="20"/>
      <c r="AA57" s="20"/>
      <c r="AB57" s="20"/>
      <c r="AC57" s="20"/>
      <c r="AD57" s="44">
        <f t="shared" si="28"/>
        <v>0</v>
      </c>
      <c r="AE57" s="20">
        <f t="shared" si="35"/>
        <v>0</v>
      </c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1">
        <f t="shared" si="14"/>
        <v>1</v>
      </c>
      <c r="BC57" s="20">
        <f t="shared" si="43"/>
        <v>95000000</v>
      </c>
      <c r="BD57" s="20">
        <f t="shared" si="52"/>
        <v>0</v>
      </c>
      <c r="BE57" s="20">
        <f t="shared" si="52"/>
        <v>0</v>
      </c>
      <c r="BF57" s="20">
        <f t="shared" si="52"/>
        <v>0</v>
      </c>
      <c r="BG57" s="20">
        <f t="shared" si="52"/>
        <v>0</v>
      </c>
      <c r="BH57" s="20">
        <f t="shared" si="52"/>
        <v>0</v>
      </c>
      <c r="BI57" s="20">
        <f t="shared" si="52"/>
        <v>0</v>
      </c>
      <c r="BJ57" s="20">
        <f t="shared" si="52"/>
        <v>70000000</v>
      </c>
      <c r="BK57" s="20">
        <f t="shared" si="52"/>
        <v>0</v>
      </c>
      <c r="BL57" s="20">
        <f t="shared" si="52"/>
        <v>0</v>
      </c>
      <c r="BM57" s="20">
        <f t="shared" si="52"/>
        <v>10000000</v>
      </c>
      <c r="BN57" s="20">
        <f t="shared" si="52"/>
        <v>0</v>
      </c>
      <c r="BO57" s="20">
        <f t="shared" si="52"/>
        <v>5000000</v>
      </c>
      <c r="BP57" s="20">
        <f t="shared" si="52"/>
        <v>10000000</v>
      </c>
      <c r="BQ57" s="20">
        <f t="shared" si="52"/>
        <v>0</v>
      </c>
      <c r="BR57" s="20">
        <f t="shared" si="52"/>
        <v>0</v>
      </c>
      <c r="BS57" s="20">
        <f t="shared" si="50"/>
        <v>0</v>
      </c>
      <c r="BT57" s="20">
        <f t="shared" si="50"/>
        <v>0</v>
      </c>
      <c r="BU57" s="20">
        <f t="shared" si="50"/>
        <v>0</v>
      </c>
      <c r="BV57" s="20">
        <f t="shared" si="50"/>
        <v>0</v>
      </c>
      <c r="BW57" s="20">
        <f t="shared" si="50"/>
        <v>0</v>
      </c>
      <c r="BX57" s="20"/>
      <c r="BY57" s="20">
        <f t="shared" si="38"/>
        <v>0</v>
      </c>
      <c r="BZ57" s="21">
        <f t="shared" si="24"/>
        <v>0</v>
      </c>
      <c r="CA57" s="20">
        <f t="shared" si="39"/>
        <v>0</v>
      </c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1">
        <f t="shared" si="7"/>
        <v>1</v>
      </c>
      <c r="CY57" s="20">
        <f t="shared" si="44"/>
        <v>95000000</v>
      </c>
      <c r="CZ57" s="20">
        <f t="shared" si="53"/>
        <v>0</v>
      </c>
      <c r="DA57" s="20">
        <f t="shared" si="53"/>
        <v>0</v>
      </c>
      <c r="DB57" s="20">
        <f t="shared" si="53"/>
        <v>0</v>
      </c>
      <c r="DC57" s="20">
        <f t="shared" si="53"/>
        <v>0</v>
      </c>
      <c r="DD57" s="20">
        <f t="shared" si="53"/>
        <v>0</v>
      </c>
      <c r="DE57" s="20">
        <f t="shared" si="53"/>
        <v>0</v>
      </c>
      <c r="DF57" s="20">
        <f t="shared" si="53"/>
        <v>70000000</v>
      </c>
      <c r="DG57" s="20">
        <f t="shared" si="53"/>
        <v>0</v>
      </c>
      <c r="DH57" s="20">
        <f t="shared" si="53"/>
        <v>0</v>
      </c>
      <c r="DI57" s="20">
        <f t="shared" si="53"/>
        <v>10000000</v>
      </c>
      <c r="DJ57" s="20">
        <f t="shared" si="53"/>
        <v>0</v>
      </c>
      <c r="DK57" s="20">
        <f t="shared" si="53"/>
        <v>5000000</v>
      </c>
      <c r="DL57" s="20">
        <f t="shared" si="53"/>
        <v>10000000</v>
      </c>
      <c r="DM57" s="20">
        <f t="shared" si="53"/>
        <v>0</v>
      </c>
      <c r="DN57" s="20">
        <f t="shared" si="53"/>
        <v>0</v>
      </c>
      <c r="DO57" s="20">
        <f t="shared" si="51"/>
        <v>0</v>
      </c>
      <c r="DP57" s="20">
        <f t="shared" si="51"/>
        <v>0</v>
      </c>
      <c r="DQ57" s="20">
        <f t="shared" si="51"/>
        <v>0</v>
      </c>
      <c r="DR57" s="20">
        <f t="shared" si="51"/>
        <v>0</v>
      </c>
      <c r="DS57" s="20">
        <f t="shared" si="51"/>
        <v>0</v>
      </c>
      <c r="DT57" s="20"/>
      <c r="DU57" s="20">
        <f t="shared" si="42"/>
        <v>0</v>
      </c>
    </row>
    <row r="58" spans="1:125" ht="30.75" customHeight="1" x14ac:dyDescent="0.3">
      <c r="A58" s="194"/>
      <c r="B58" s="208"/>
      <c r="C58" s="16" t="s">
        <v>177</v>
      </c>
      <c r="D58" s="26" t="s">
        <v>178</v>
      </c>
      <c r="E58" s="18">
        <v>410</v>
      </c>
      <c r="F58" s="19" t="s">
        <v>179</v>
      </c>
      <c r="G58" s="20">
        <f t="shared" si="12"/>
        <v>261502304</v>
      </c>
      <c r="H58" s="20"/>
      <c r="I58" s="20"/>
      <c r="J58" s="20"/>
      <c r="K58" s="20"/>
      <c r="L58" s="20"/>
      <c r="M58" s="20"/>
      <c r="N58" s="20">
        <v>150000000</v>
      </c>
      <c r="O58" s="20"/>
      <c r="P58" s="20"/>
      <c r="Q58" s="20">
        <v>30000000</v>
      </c>
      <c r="R58" s="20"/>
      <c r="S58" s="20">
        <v>20000000</v>
      </c>
      <c r="T58" s="20">
        <f>30000000+10000000</f>
        <v>40000000</v>
      </c>
      <c r="U58" s="20"/>
      <c r="V58" s="20"/>
      <c r="W58" s="20"/>
      <c r="X58" s="20"/>
      <c r="Y58" s="20"/>
      <c r="Z58" s="20"/>
      <c r="AA58" s="20"/>
      <c r="AB58" s="20"/>
      <c r="AC58" s="20">
        <f>21502304</f>
        <v>21502304</v>
      </c>
      <c r="AD58" s="21">
        <f t="shared" si="28"/>
        <v>4.5400919297445275E-2</v>
      </c>
      <c r="AE58" s="20">
        <f t="shared" si="35"/>
        <v>11872445</v>
      </c>
      <c r="AF58" s="20"/>
      <c r="AG58" s="20"/>
      <c r="AH58" s="20"/>
      <c r="AI58" s="20"/>
      <c r="AJ58" s="20"/>
      <c r="AK58" s="20"/>
      <c r="AL58" s="20">
        <f>+'[1]FEBRERO 2019'!$P$602</f>
        <v>11872445</v>
      </c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1">
        <f t="shared" si="14"/>
        <v>0.95459908070255473</v>
      </c>
      <c r="BC58" s="20">
        <f t="shared" si="43"/>
        <v>249629859</v>
      </c>
      <c r="BD58" s="20">
        <f t="shared" si="52"/>
        <v>0</v>
      </c>
      <c r="BE58" s="20">
        <f t="shared" si="52"/>
        <v>0</v>
      </c>
      <c r="BF58" s="20">
        <f t="shared" si="52"/>
        <v>0</v>
      </c>
      <c r="BG58" s="20">
        <f t="shared" si="52"/>
        <v>0</v>
      </c>
      <c r="BH58" s="20">
        <f t="shared" si="52"/>
        <v>0</v>
      </c>
      <c r="BI58" s="20">
        <f t="shared" si="52"/>
        <v>0</v>
      </c>
      <c r="BJ58" s="20">
        <f t="shared" si="52"/>
        <v>138127555</v>
      </c>
      <c r="BK58" s="20">
        <f t="shared" si="52"/>
        <v>0</v>
      </c>
      <c r="BL58" s="20">
        <f t="shared" si="52"/>
        <v>0</v>
      </c>
      <c r="BM58" s="20">
        <f t="shared" si="52"/>
        <v>30000000</v>
      </c>
      <c r="BN58" s="20">
        <f t="shared" si="52"/>
        <v>0</v>
      </c>
      <c r="BO58" s="20">
        <f t="shared" si="52"/>
        <v>20000000</v>
      </c>
      <c r="BP58" s="20">
        <f t="shared" si="52"/>
        <v>40000000</v>
      </c>
      <c r="BQ58" s="20">
        <f t="shared" si="52"/>
        <v>0</v>
      </c>
      <c r="BR58" s="20">
        <f t="shared" si="52"/>
        <v>0</v>
      </c>
      <c r="BS58" s="20">
        <f t="shared" si="50"/>
        <v>0</v>
      </c>
      <c r="BT58" s="20">
        <f t="shared" si="50"/>
        <v>0</v>
      </c>
      <c r="BU58" s="20">
        <f t="shared" si="50"/>
        <v>0</v>
      </c>
      <c r="BV58" s="20">
        <f t="shared" si="50"/>
        <v>0</v>
      </c>
      <c r="BW58" s="20">
        <f t="shared" si="50"/>
        <v>0</v>
      </c>
      <c r="BX58" s="20"/>
      <c r="BY58" s="20">
        <f t="shared" si="38"/>
        <v>21502304</v>
      </c>
      <c r="BZ58" s="21">
        <f t="shared" si="24"/>
        <v>4.54009116493291E-2</v>
      </c>
      <c r="CA58" s="20">
        <f t="shared" si="39"/>
        <v>11872443</v>
      </c>
      <c r="CB58" s="20"/>
      <c r="CC58" s="20"/>
      <c r="CD58" s="20"/>
      <c r="CE58" s="20"/>
      <c r="CF58" s="20"/>
      <c r="CG58" s="20"/>
      <c r="CH58" s="20">
        <f>+'[1]FEBRERO 2019'!$H$600</f>
        <v>11872443</v>
      </c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1">
        <f t="shared" si="7"/>
        <v>0.95459908835067087</v>
      </c>
      <c r="CY58" s="20">
        <f t="shared" si="44"/>
        <v>249629861</v>
      </c>
      <c r="CZ58" s="20">
        <f t="shared" si="53"/>
        <v>0</v>
      </c>
      <c r="DA58" s="20">
        <f t="shared" si="53"/>
        <v>0</v>
      </c>
      <c r="DB58" s="20">
        <f t="shared" si="53"/>
        <v>0</v>
      </c>
      <c r="DC58" s="20">
        <f t="shared" si="53"/>
        <v>0</v>
      </c>
      <c r="DD58" s="20">
        <f t="shared" si="53"/>
        <v>0</v>
      </c>
      <c r="DE58" s="20">
        <f t="shared" si="53"/>
        <v>0</v>
      </c>
      <c r="DF58" s="20">
        <f t="shared" si="53"/>
        <v>138127557</v>
      </c>
      <c r="DG58" s="20">
        <f t="shared" si="53"/>
        <v>0</v>
      </c>
      <c r="DH58" s="20">
        <f t="shared" si="53"/>
        <v>0</v>
      </c>
      <c r="DI58" s="20">
        <f t="shared" si="53"/>
        <v>30000000</v>
      </c>
      <c r="DJ58" s="20">
        <f t="shared" si="53"/>
        <v>0</v>
      </c>
      <c r="DK58" s="20">
        <f t="shared" si="53"/>
        <v>20000000</v>
      </c>
      <c r="DL58" s="20">
        <f t="shared" si="53"/>
        <v>40000000</v>
      </c>
      <c r="DM58" s="20">
        <f t="shared" si="53"/>
        <v>0</v>
      </c>
      <c r="DN58" s="20">
        <f t="shared" si="53"/>
        <v>0</v>
      </c>
      <c r="DO58" s="20">
        <f t="shared" si="51"/>
        <v>0</v>
      </c>
      <c r="DP58" s="20">
        <f t="shared" si="51"/>
        <v>0</v>
      </c>
      <c r="DQ58" s="20">
        <f t="shared" si="51"/>
        <v>0</v>
      </c>
      <c r="DR58" s="20">
        <f t="shared" si="51"/>
        <v>0</v>
      </c>
      <c r="DS58" s="20">
        <f t="shared" si="51"/>
        <v>0</v>
      </c>
      <c r="DT58" s="20"/>
      <c r="DU58" s="20">
        <f t="shared" si="42"/>
        <v>21502304</v>
      </c>
    </row>
    <row r="59" spans="1:125" ht="36.75" customHeight="1" x14ac:dyDescent="0.3">
      <c r="A59" s="194"/>
      <c r="B59" s="208"/>
      <c r="C59" s="16" t="s">
        <v>180</v>
      </c>
      <c r="D59" s="26" t="s">
        <v>181</v>
      </c>
      <c r="E59" s="18">
        <v>410</v>
      </c>
      <c r="F59" s="19" t="s">
        <v>182</v>
      </c>
      <c r="G59" s="20">
        <f t="shared" si="12"/>
        <v>150000000</v>
      </c>
      <c r="H59" s="20"/>
      <c r="I59" s="20"/>
      <c r="J59" s="20"/>
      <c r="K59" s="20"/>
      <c r="L59" s="20"/>
      <c r="M59" s="20"/>
      <c r="N59" s="20">
        <v>50000000</v>
      </c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>
        <v>100000000</v>
      </c>
      <c r="Z59" s="20"/>
      <c r="AA59" s="20"/>
      <c r="AB59" s="20"/>
      <c r="AC59" s="20">
        <f>15000000-15000000</f>
        <v>0</v>
      </c>
      <c r="AD59" s="21">
        <f t="shared" si="28"/>
        <v>1.180344E-2</v>
      </c>
      <c r="AE59" s="20">
        <f t="shared" si="35"/>
        <v>1770516</v>
      </c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>
        <f>+'[2]ENERO 2019'!$AA$539</f>
        <v>1770516</v>
      </c>
      <c r="AX59" s="20"/>
      <c r="AY59" s="20"/>
      <c r="AZ59" s="20"/>
      <c r="BA59" s="20"/>
      <c r="BB59" s="21">
        <f t="shared" si="14"/>
        <v>0.98819656</v>
      </c>
      <c r="BC59" s="20">
        <f t="shared" si="43"/>
        <v>148229484</v>
      </c>
      <c r="BD59" s="20">
        <f t="shared" si="52"/>
        <v>0</v>
      </c>
      <c r="BE59" s="20">
        <f t="shared" si="52"/>
        <v>0</v>
      </c>
      <c r="BF59" s="20">
        <f t="shared" si="52"/>
        <v>0</v>
      </c>
      <c r="BG59" s="20">
        <f t="shared" si="52"/>
        <v>0</v>
      </c>
      <c r="BH59" s="20">
        <f t="shared" si="52"/>
        <v>0</v>
      </c>
      <c r="BI59" s="20">
        <f t="shared" si="52"/>
        <v>0</v>
      </c>
      <c r="BJ59" s="20">
        <f t="shared" si="52"/>
        <v>50000000</v>
      </c>
      <c r="BK59" s="20">
        <f t="shared" si="52"/>
        <v>0</v>
      </c>
      <c r="BL59" s="20">
        <f t="shared" si="52"/>
        <v>0</v>
      </c>
      <c r="BM59" s="20">
        <f t="shared" si="52"/>
        <v>0</v>
      </c>
      <c r="BN59" s="20">
        <f t="shared" si="52"/>
        <v>0</v>
      </c>
      <c r="BO59" s="20">
        <f t="shared" si="52"/>
        <v>0</v>
      </c>
      <c r="BP59" s="20">
        <f t="shared" si="52"/>
        <v>0</v>
      </c>
      <c r="BQ59" s="20">
        <f t="shared" si="52"/>
        <v>0</v>
      </c>
      <c r="BR59" s="20">
        <f t="shared" si="52"/>
        <v>0</v>
      </c>
      <c r="BS59" s="20">
        <f t="shared" si="50"/>
        <v>0</v>
      </c>
      <c r="BT59" s="20">
        <f t="shared" si="50"/>
        <v>0</v>
      </c>
      <c r="BU59" s="20">
        <f t="shared" si="50"/>
        <v>98229484</v>
      </c>
      <c r="BV59" s="20">
        <f t="shared" si="50"/>
        <v>0</v>
      </c>
      <c r="BW59" s="20">
        <f t="shared" si="50"/>
        <v>0</v>
      </c>
      <c r="BX59" s="20"/>
      <c r="BY59" s="20">
        <f t="shared" si="38"/>
        <v>0</v>
      </c>
      <c r="BZ59" s="21">
        <f t="shared" si="24"/>
        <v>1.180344E-2</v>
      </c>
      <c r="CA59" s="20">
        <f t="shared" si="39"/>
        <v>1770516</v>
      </c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>
        <f>+'[1]FEBRERO 2019'!$H$608</f>
        <v>1770516</v>
      </c>
      <c r="CT59" s="20"/>
      <c r="CU59" s="20"/>
      <c r="CV59" s="20"/>
      <c r="CW59" s="20"/>
      <c r="CX59" s="21">
        <f t="shared" si="7"/>
        <v>0.98819656</v>
      </c>
      <c r="CY59" s="20">
        <f t="shared" si="44"/>
        <v>148229484</v>
      </c>
      <c r="CZ59" s="20">
        <f t="shared" si="53"/>
        <v>0</v>
      </c>
      <c r="DA59" s="20">
        <f t="shared" si="53"/>
        <v>0</v>
      </c>
      <c r="DB59" s="20">
        <f t="shared" si="53"/>
        <v>0</v>
      </c>
      <c r="DC59" s="20">
        <f t="shared" si="53"/>
        <v>0</v>
      </c>
      <c r="DD59" s="20">
        <f t="shared" si="53"/>
        <v>0</v>
      </c>
      <c r="DE59" s="20">
        <f t="shared" si="53"/>
        <v>0</v>
      </c>
      <c r="DF59" s="20">
        <f t="shared" si="53"/>
        <v>50000000</v>
      </c>
      <c r="DG59" s="20">
        <f t="shared" si="53"/>
        <v>0</v>
      </c>
      <c r="DH59" s="20">
        <f t="shared" si="53"/>
        <v>0</v>
      </c>
      <c r="DI59" s="20">
        <f t="shared" si="53"/>
        <v>0</v>
      </c>
      <c r="DJ59" s="20">
        <f t="shared" si="53"/>
        <v>0</v>
      </c>
      <c r="DK59" s="20">
        <f t="shared" si="53"/>
        <v>0</v>
      </c>
      <c r="DL59" s="20">
        <f t="shared" si="53"/>
        <v>0</v>
      </c>
      <c r="DM59" s="20">
        <f t="shared" si="53"/>
        <v>0</v>
      </c>
      <c r="DN59" s="20">
        <f t="shared" si="53"/>
        <v>0</v>
      </c>
      <c r="DO59" s="20">
        <f t="shared" si="51"/>
        <v>0</v>
      </c>
      <c r="DP59" s="20">
        <f t="shared" si="51"/>
        <v>0</v>
      </c>
      <c r="DQ59" s="20">
        <f t="shared" si="51"/>
        <v>98229484</v>
      </c>
      <c r="DR59" s="20">
        <f t="shared" si="51"/>
        <v>0</v>
      </c>
      <c r="DS59" s="20">
        <f t="shared" si="51"/>
        <v>0</v>
      </c>
      <c r="DT59" s="20"/>
      <c r="DU59" s="20">
        <f t="shared" si="42"/>
        <v>0</v>
      </c>
    </row>
    <row r="60" spans="1:125" ht="28.8" x14ac:dyDescent="0.3">
      <c r="A60" s="194"/>
      <c r="B60" s="196"/>
      <c r="C60" s="16" t="s">
        <v>183</v>
      </c>
      <c r="D60" s="26" t="s">
        <v>184</v>
      </c>
      <c r="E60" s="18">
        <v>410</v>
      </c>
      <c r="F60" s="19" t="s">
        <v>131</v>
      </c>
      <c r="G60" s="20">
        <f t="shared" si="12"/>
        <v>80000000</v>
      </c>
      <c r="H60" s="20"/>
      <c r="I60" s="20"/>
      <c r="J60" s="20"/>
      <c r="K60" s="20"/>
      <c r="L60" s="20"/>
      <c r="M60" s="20"/>
      <c r="N60" s="20">
        <v>80000000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1">
        <f t="shared" si="28"/>
        <v>0.38318922500000002</v>
      </c>
      <c r="AE60" s="20">
        <f t="shared" si="35"/>
        <v>30655138</v>
      </c>
      <c r="AF60" s="20"/>
      <c r="AG60" s="20"/>
      <c r="AH60" s="20"/>
      <c r="AI60" s="20"/>
      <c r="AJ60" s="20"/>
      <c r="AK60" s="20"/>
      <c r="AL60" s="20">
        <f>+'[1]FEBRERO 2019'!$P$618</f>
        <v>30655138</v>
      </c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1">
        <f t="shared" si="14"/>
        <v>0.61681077500000003</v>
      </c>
      <c r="BC60" s="20">
        <f t="shared" si="43"/>
        <v>49344862</v>
      </c>
      <c r="BD60" s="20">
        <f t="shared" si="52"/>
        <v>0</v>
      </c>
      <c r="BE60" s="20">
        <f t="shared" si="52"/>
        <v>0</v>
      </c>
      <c r="BF60" s="20">
        <f t="shared" si="52"/>
        <v>0</v>
      </c>
      <c r="BG60" s="20">
        <f t="shared" si="52"/>
        <v>0</v>
      </c>
      <c r="BH60" s="20">
        <f t="shared" si="52"/>
        <v>0</v>
      </c>
      <c r="BI60" s="20">
        <f t="shared" si="52"/>
        <v>0</v>
      </c>
      <c r="BJ60" s="20">
        <f t="shared" si="52"/>
        <v>49344862</v>
      </c>
      <c r="BK60" s="20">
        <f t="shared" si="52"/>
        <v>0</v>
      </c>
      <c r="BL60" s="20">
        <f t="shared" si="52"/>
        <v>0</v>
      </c>
      <c r="BM60" s="20">
        <f t="shared" si="52"/>
        <v>0</v>
      </c>
      <c r="BN60" s="20">
        <f t="shared" si="52"/>
        <v>0</v>
      </c>
      <c r="BO60" s="20">
        <f t="shared" si="52"/>
        <v>0</v>
      </c>
      <c r="BP60" s="20">
        <f t="shared" si="52"/>
        <v>0</v>
      </c>
      <c r="BQ60" s="20">
        <f t="shared" si="52"/>
        <v>0</v>
      </c>
      <c r="BR60" s="20">
        <f t="shared" si="52"/>
        <v>0</v>
      </c>
      <c r="BS60" s="20">
        <f t="shared" si="50"/>
        <v>0</v>
      </c>
      <c r="BT60" s="20">
        <f t="shared" si="50"/>
        <v>0</v>
      </c>
      <c r="BU60" s="20">
        <f t="shared" si="50"/>
        <v>0</v>
      </c>
      <c r="BV60" s="20">
        <f t="shared" si="50"/>
        <v>0</v>
      </c>
      <c r="BW60" s="20">
        <f t="shared" si="50"/>
        <v>0</v>
      </c>
      <c r="BX60" s="20"/>
      <c r="BY60" s="20">
        <f t="shared" si="38"/>
        <v>0</v>
      </c>
      <c r="BZ60" s="21">
        <f t="shared" si="24"/>
        <v>0.38318922500000002</v>
      </c>
      <c r="CA60" s="20">
        <f t="shared" si="39"/>
        <v>30655138</v>
      </c>
      <c r="CB60" s="20"/>
      <c r="CC60" s="20"/>
      <c r="CD60" s="20"/>
      <c r="CE60" s="20"/>
      <c r="CF60" s="20"/>
      <c r="CG60" s="20"/>
      <c r="CH60" s="20">
        <f>+'[1]FEBRERO 2019'!$H$616</f>
        <v>30655138</v>
      </c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1">
        <f t="shared" si="7"/>
        <v>0.61681077500000003</v>
      </c>
      <c r="CY60" s="20">
        <f t="shared" si="44"/>
        <v>49344862</v>
      </c>
      <c r="CZ60" s="20">
        <f t="shared" si="53"/>
        <v>0</v>
      </c>
      <c r="DA60" s="20">
        <f t="shared" si="53"/>
        <v>0</v>
      </c>
      <c r="DB60" s="20">
        <f t="shared" si="53"/>
        <v>0</v>
      </c>
      <c r="DC60" s="20">
        <f t="shared" si="53"/>
        <v>0</v>
      </c>
      <c r="DD60" s="20">
        <f t="shared" si="53"/>
        <v>0</v>
      </c>
      <c r="DE60" s="20">
        <f t="shared" si="53"/>
        <v>0</v>
      </c>
      <c r="DF60" s="20">
        <f t="shared" si="53"/>
        <v>49344862</v>
      </c>
      <c r="DG60" s="20">
        <f t="shared" si="53"/>
        <v>0</v>
      </c>
      <c r="DH60" s="20">
        <f t="shared" si="53"/>
        <v>0</v>
      </c>
      <c r="DI60" s="20">
        <f t="shared" si="53"/>
        <v>0</v>
      </c>
      <c r="DJ60" s="20">
        <f t="shared" si="53"/>
        <v>0</v>
      </c>
      <c r="DK60" s="20">
        <f t="shared" si="53"/>
        <v>0</v>
      </c>
      <c r="DL60" s="20">
        <f t="shared" si="53"/>
        <v>0</v>
      </c>
      <c r="DM60" s="20">
        <f t="shared" si="53"/>
        <v>0</v>
      </c>
      <c r="DN60" s="20">
        <f t="shared" si="53"/>
        <v>0</v>
      </c>
      <c r="DO60" s="20">
        <f t="shared" si="51"/>
        <v>0</v>
      </c>
      <c r="DP60" s="20">
        <f t="shared" si="51"/>
        <v>0</v>
      </c>
      <c r="DQ60" s="20">
        <f t="shared" si="51"/>
        <v>0</v>
      </c>
      <c r="DR60" s="20">
        <f t="shared" si="51"/>
        <v>0</v>
      </c>
      <c r="DS60" s="20">
        <f t="shared" si="51"/>
        <v>0</v>
      </c>
      <c r="DT60" s="20"/>
      <c r="DU60" s="20">
        <f t="shared" si="42"/>
        <v>0</v>
      </c>
    </row>
    <row r="61" spans="1:125" ht="32.25" customHeight="1" x14ac:dyDescent="0.3">
      <c r="A61" s="194"/>
      <c r="B61" s="207" t="s">
        <v>185</v>
      </c>
      <c r="C61" s="16" t="s">
        <v>186</v>
      </c>
      <c r="D61" s="26" t="s">
        <v>187</v>
      </c>
      <c r="E61" s="18">
        <v>410</v>
      </c>
      <c r="F61" s="19" t="s">
        <v>131</v>
      </c>
      <c r="G61" s="20">
        <f t="shared" si="12"/>
        <v>817402541</v>
      </c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>
        <f>480000000+221840643</f>
        <v>701840643</v>
      </c>
      <c r="S61" s="20"/>
      <c r="T61" s="20"/>
      <c r="U61" s="20"/>
      <c r="V61" s="20"/>
      <c r="W61" s="20"/>
      <c r="X61" s="20"/>
      <c r="Y61" s="20">
        <v>105561898</v>
      </c>
      <c r="Z61" s="20"/>
      <c r="AA61" s="20"/>
      <c r="AB61" s="20"/>
      <c r="AC61" s="20">
        <f>10000000</f>
        <v>10000000</v>
      </c>
      <c r="AD61" s="21">
        <f t="shared" si="28"/>
        <v>0</v>
      </c>
      <c r="AE61" s="20">
        <f t="shared" si="35"/>
        <v>0</v>
      </c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1">
        <f t="shared" si="14"/>
        <v>1</v>
      </c>
      <c r="BC61" s="20">
        <f t="shared" si="43"/>
        <v>817402541</v>
      </c>
      <c r="BD61" s="20">
        <f t="shared" si="52"/>
        <v>0</v>
      </c>
      <c r="BE61" s="20">
        <f t="shared" si="52"/>
        <v>0</v>
      </c>
      <c r="BF61" s="20">
        <f t="shared" si="52"/>
        <v>0</v>
      </c>
      <c r="BG61" s="20">
        <f t="shared" si="52"/>
        <v>0</v>
      </c>
      <c r="BH61" s="20">
        <f t="shared" si="52"/>
        <v>0</v>
      </c>
      <c r="BI61" s="20">
        <f t="shared" si="52"/>
        <v>0</v>
      </c>
      <c r="BJ61" s="20">
        <f t="shared" si="52"/>
        <v>0</v>
      </c>
      <c r="BK61" s="20">
        <f t="shared" si="52"/>
        <v>0</v>
      </c>
      <c r="BL61" s="20">
        <f t="shared" si="52"/>
        <v>0</v>
      </c>
      <c r="BM61" s="20">
        <f t="shared" si="52"/>
        <v>0</v>
      </c>
      <c r="BN61" s="20">
        <f t="shared" si="52"/>
        <v>701840643</v>
      </c>
      <c r="BO61" s="20">
        <f t="shared" si="52"/>
        <v>0</v>
      </c>
      <c r="BP61" s="20">
        <f t="shared" si="52"/>
        <v>0</v>
      </c>
      <c r="BQ61" s="20">
        <f t="shared" si="52"/>
        <v>0</v>
      </c>
      <c r="BR61" s="20">
        <f t="shared" si="52"/>
        <v>0</v>
      </c>
      <c r="BS61" s="20">
        <f t="shared" si="50"/>
        <v>0</v>
      </c>
      <c r="BT61" s="20">
        <f t="shared" si="50"/>
        <v>0</v>
      </c>
      <c r="BU61" s="20">
        <f t="shared" si="50"/>
        <v>105561898</v>
      </c>
      <c r="BV61" s="20">
        <f t="shared" si="50"/>
        <v>0</v>
      </c>
      <c r="BW61" s="20">
        <f t="shared" si="50"/>
        <v>0</v>
      </c>
      <c r="BX61" s="20"/>
      <c r="BY61" s="20">
        <f t="shared" si="38"/>
        <v>10000000</v>
      </c>
      <c r="BZ61" s="21">
        <f t="shared" si="24"/>
        <v>0</v>
      </c>
      <c r="CA61" s="20">
        <f t="shared" si="39"/>
        <v>0</v>
      </c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1">
        <f t="shared" si="7"/>
        <v>1</v>
      </c>
      <c r="CY61" s="20">
        <f t="shared" si="44"/>
        <v>817402541</v>
      </c>
      <c r="CZ61" s="20">
        <f t="shared" si="53"/>
        <v>0</v>
      </c>
      <c r="DA61" s="20">
        <f t="shared" si="53"/>
        <v>0</v>
      </c>
      <c r="DB61" s="20">
        <f t="shared" si="53"/>
        <v>0</v>
      </c>
      <c r="DC61" s="20">
        <f t="shared" si="53"/>
        <v>0</v>
      </c>
      <c r="DD61" s="20">
        <f t="shared" si="53"/>
        <v>0</v>
      </c>
      <c r="DE61" s="20">
        <f t="shared" si="53"/>
        <v>0</v>
      </c>
      <c r="DF61" s="20">
        <f t="shared" si="53"/>
        <v>0</v>
      </c>
      <c r="DG61" s="20">
        <f t="shared" si="53"/>
        <v>0</v>
      </c>
      <c r="DH61" s="20">
        <f t="shared" si="53"/>
        <v>0</v>
      </c>
      <c r="DI61" s="20">
        <f t="shared" si="53"/>
        <v>0</v>
      </c>
      <c r="DJ61" s="20">
        <f t="shared" si="53"/>
        <v>701840643</v>
      </c>
      <c r="DK61" s="20">
        <f t="shared" si="53"/>
        <v>0</v>
      </c>
      <c r="DL61" s="20">
        <f t="shared" si="53"/>
        <v>0</v>
      </c>
      <c r="DM61" s="20">
        <f t="shared" si="53"/>
        <v>0</v>
      </c>
      <c r="DN61" s="20">
        <f t="shared" si="53"/>
        <v>0</v>
      </c>
      <c r="DO61" s="20">
        <f t="shared" si="51"/>
        <v>0</v>
      </c>
      <c r="DP61" s="20">
        <f t="shared" si="51"/>
        <v>0</v>
      </c>
      <c r="DQ61" s="20">
        <f t="shared" si="51"/>
        <v>105561898</v>
      </c>
      <c r="DR61" s="20">
        <f t="shared" si="51"/>
        <v>0</v>
      </c>
      <c r="DS61" s="20">
        <f t="shared" si="51"/>
        <v>0</v>
      </c>
      <c r="DT61" s="20"/>
      <c r="DU61" s="20">
        <f t="shared" si="42"/>
        <v>10000000</v>
      </c>
    </row>
    <row r="62" spans="1:125" ht="22.5" customHeight="1" x14ac:dyDescent="0.3">
      <c r="A62" s="194"/>
      <c r="B62" s="208"/>
      <c r="C62" s="16" t="s">
        <v>188</v>
      </c>
      <c r="D62" s="26" t="s">
        <v>189</v>
      </c>
      <c r="E62" s="18">
        <v>410</v>
      </c>
      <c r="F62" s="19" t="s">
        <v>131</v>
      </c>
      <c r="G62" s="20">
        <f t="shared" si="12"/>
        <v>10000000</v>
      </c>
      <c r="H62" s="20"/>
      <c r="I62" s="20"/>
      <c r="J62" s="20"/>
      <c r="K62" s="20"/>
      <c r="L62" s="20"/>
      <c r="M62" s="20"/>
      <c r="N62" s="20">
        <v>10000000</v>
      </c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1">
        <f t="shared" si="28"/>
        <v>0</v>
      </c>
      <c r="AE62" s="20">
        <f t="shared" si="35"/>
        <v>0</v>
      </c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1">
        <f>1-AD62</f>
        <v>1</v>
      </c>
      <c r="BC62" s="20">
        <f>SUM(BD62:BY62)</f>
        <v>10000000</v>
      </c>
      <c r="BD62" s="20">
        <f t="shared" si="52"/>
        <v>0</v>
      </c>
      <c r="BE62" s="20">
        <f t="shared" si="52"/>
        <v>0</v>
      </c>
      <c r="BF62" s="20">
        <f t="shared" si="52"/>
        <v>0</v>
      </c>
      <c r="BG62" s="20">
        <f t="shared" si="52"/>
        <v>0</v>
      </c>
      <c r="BH62" s="20">
        <f t="shared" si="52"/>
        <v>0</v>
      </c>
      <c r="BI62" s="20">
        <f t="shared" si="52"/>
        <v>0</v>
      </c>
      <c r="BJ62" s="20">
        <f t="shared" si="52"/>
        <v>10000000</v>
      </c>
      <c r="BK62" s="20">
        <f t="shared" si="52"/>
        <v>0</v>
      </c>
      <c r="BL62" s="20">
        <f t="shared" si="52"/>
        <v>0</v>
      </c>
      <c r="BM62" s="20">
        <f t="shared" si="52"/>
        <v>0</v>
      </c>
      <c r="BN62" s="20">
        <f t="shared" si="52"/>
        <v>0</v>
      </c>
      <c r="BO62" s="20">
        <f t="shared" si="52"/>
        <v>0</v>
      </c>
      <c r="BP62" s="20">
        <f t="shared" si="52"/>
        <v>0</v>
      </c>
      <c r="BQ62" s="20">
        <f t="shared" si="52"/>
        <v>0</v>
      </c>
      <c r="BR62" s="20">
        <f t="shared" si="52"/>
        <v>0</v>
      </c>
      <c r="BS62" s="20">
        <f t="shared" si="50"/>
        <v>0</v>
      </c>
      <c r="BT62" s="20">
        <f t="shared" si="50"/>
        <v>0</v>
      </c>
      <c r="BU62" s="20">
        <f t="shared" si="50"/>
        <v>0</v>
      </c>
      <c r="BV62" s="20">
        <f t="shared" si="50"/>
        <v>0</v>
      </c>
      <c r="BW62" s="20">
        <f t="shared" si="50"/>
        <v>0</v>
      </c>
      <c r="BX62" s="20"/>
      <c r="BY62" s="20">
        <f t="shared" si="38"/>
        <v>0</v>
      </c>
      <c r="BZ62" s="21">
        <f>+CA62/G62</f>
        <v>0</v>
      </c>
      <c r="CA62" s="20">
        <f>SUM(CB62:CW62)</f>
        <v>0</v>
      </c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1">
        <f>1-BZ62</f>
        <v>1</v>
      </c>
      <c r="CY62" s="20">
        <f>SUM(CZ62:DU62)</f>
        <v>10000000</v>
      </c>
      <c r="CZ62" s="20">
        <f t="shared" si="53"/>
        <v>0</v>
      </c>
      <c r="DA62" s="20">
        <f t="shared" si="53"/>
        <v>0</v>
      </c>
      <c r="DB62" s="20">
        <f t="shared" si="53"/>
        <v>0</v>
      </c>
      <c r="DC62" s="20">
        <f t="shared" si="53"/>
        <v>0</v>
      </c>
      <c r="DD62" s="20">
        <f t="shared" si="53"/>
        <v>0</v>
      </c>
      <c r="DE62" s="20">
        <f t="shared" si="53"/>
        <v>0</v>
      </c>
      <c r="DF62" s="20">
        <f t="shared" si="53"/>
        <v>10000000</v>
      </c>
      <c r="DG62" s="20">
        <f t="shared" si="53"/>
        <v>0</v>
      </c>
      <c r="DH62" s="20">
        <f t="shared" si="53"/>
        <v>0</v>
      </c>
      <c r="DI62" s="20">
        <f t="shared" si="53"/>
        <v>0</v>
      </c>
      <c r="DJ62" s="20">
        <f t="shared" si="53"/>
        <v>0</v>
      </c>
      <c r="DK62" s="20">
        <f t="shared" si="53"/>
        <v>0</v>
      </c>
      <c r="DL62" s="20">
        <f t="shared" si="53"/>
        <v>0</v>
      </c>
      <c r="DM62" s="20">
        <f t="shared" si="53"/>
        <v>0</v>
      </c>
      <c r="DN62" s="20">
        <f t="shared" si="53"/>
        <v>0</v>
      </c>
      <c r="DO62" s="20">
        <f t="shared" si="51"/>
        <v>0</v>
      </c>
      <c r="DP62" s="20">
        <f t="shared" si="51"/>
        <v>0</v>
      </c>
      <c r="DQ62" s="20">
        <f t="shared" si="51"/>
        <v>0</v>
      </c>
      <c r="DR62" s="20">
        <f t="shared" si="51"/>
        <v>0</v>
      </c>
      <c r="DS62" s="20">
        <f t="shared" si="51"/>
        <v>0</v>
      </c>
      <c r="DT62" s="20"/>
      <c r="DU62" s="20">
        <f t="shared" si="42"/>
        <v>0</v>
      </c>
    </row>
    <row r="63" spans="1:125" ht="23.25" customHeight="1" x14ac:dyDescent="0.3">
      <c r="A63" s="194"/>
      <c r="B63" s="208"/>
      <c r="C63" s="16" t="s">
        <v>190</v>
      </c>
      <c r="D63" s="26" t="s">
        <v>191</v>
      </c>
      <c r="E63" s="18">
        <v>410</v>
      </c>
      <c r="F63" s="19" t="s">
        <v>131</v>
      </c>
      <c r="G63" s="20">
        <f t="shared" si="12"/>
        <v>10000000</v>
      </c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>
        <v>10000000</v>
      </c>
      <c r="Z63" s="20"/>
      <c r="AA63" s="20"/>
      <c r="AB63" s="20"/>
      <c r="AC63" s="20"/>
      <c r="AD63" s="21">
        <f t="shared" si="28"/>
        <v>0</v>
      </c>
      <c r="AE63" s="20">
        <f t="shared" si="35"/>
        <v>0</v>
      </c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1">
        <f t="shared" ref="BB63:BB69" si="54">1-AD63</f>
        <v>1</v>
      </c>
      <c r="BC63" s="20">
        <f t="shared" ref="BC63:BC69" si="55">SUM(BD63:BY63)</f>
        <v>10000000</v>
      </c>
      <c r="BD63" s="20">
        <f t="shared" si="52"/>
        <v>0</v>
      </c>
      <c r="BE63" s="20">
        <f t="shared" si="52"/>
        <v>0</v>
      </c>
      <c r="BF63" s="20">
        <f t="shared" si="52"/>
        <v>0</v>
      </c>
      <c r="BG63" s="20">
        <f t="shared" si="52"/>
        <v>0</v>
      </c>
      <c r="BH63" s="20">
        <f t="shared" si="52"/>
        <v>0</v>
      </c>
      <c r="BI63" s="20">
        <f t="shared" si="52"/>
        <v>0</v>
      </c>
      <c r="BJ63" s="20">
        <f t="shared" si="52"/>
        <v>0</v>
      </c>
      <c r="BK63" s="20">
        <f t="shared" si="52"/>
        <v>0</v>
      </c>
      <c r="BL63" s="20">
        <f t="shared" si="52"/>
        <v>0</v>
      </c>
      <c r="BM63" s="20">
        <f t="shared" si="52"/>
        <v>0</v>
      </c>
      <c r="BN63" s="20">
        <f t="shared" si="52"/>
        <v>0</v>
      </c>
      <c r="BO63" s="20">
        <f t="shared" si="52"/>
        <v>0</v>
      </c>
      <c r="BP63" s="20">
        <f t="shared" si="52"/>
        <v>0</v>
      </c>
      <c r="BQ63" s="20">
        <f t="shared" si="52"/>
        <v>0</v>
      </c>
      <c r="BR63" s="20">
        <f t="shared" si="52"/>
        <v>0</v>
      </c>
      <c r="BS63" s="20">
        <f t="shared" si="50"/>
        <v>0</v>
      </c>
      <c r="BT63" s="20">
        <f t="shared" si="50"/>
        <v>0</v>
      </c>
      <c r="BU63" s="20">
        <f t="shared" si="50"/>
        <v>10000000</v>
      </c>
      <c r="BV63" s="20">
        <f t="shared" si="50"/>
        <v>0</v>
      </c>
      <c r="BW63" s="20">
        <f t="shared" si="50"/>
        <v>0</v>
      </c>
      <c r="BX63" s="20"/>
      <c r="BY63" s="20">
        <f t="shared" si="38"/>
        <v>0</v>
      </c>
      <c r="BZ63" s="21">
        <f t="shared" ref="BZ63:BZ69" si="56">+CA63/G63</f>
        <v>0</v>
      </c>
      <c r="CA63" s="20">
        <f t="shared" ref="CA63:CA69" si="57">SUM(CB63:CW63)</f>
        <v>0</v>
      </c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1">
        <f t="shared" ref="CX63:CX69" si="58">1-BZ63</f>
        <v>1</v>
      </c>
      <c r="CY63" s="20">
        <f t="shared" ref="CY63:CY69" si="59">SUM(CZ63:DU63)</f>
        <v>10000000</v>
      </c>
      <c r="CZ63" s="20">
        <f t="shared" si="53"/>
        <v>0</v>
      </c>
      <c r="DA63" s="20">
        <f t="shared" si="53"/>
        <v>0</v>
      </c>
      <c r="DB63" s="20">
        <f t="shared" si="53"/>
        <v>0</v>
      </c>
      <c r="DC63" s="20">
        <f t="shared" si="53"/>
        <v>0</v>
      </c>
      <c r="DD63" s="20">
        <f t="shared" si="53"/>
        <v>0</v>
      </c>
      <c r="DE63" s="20">
        <f t="shared" si="53"/>
        <v>0</v>
      </c>
      <c r="DF63" s="20">
        <f t="shared" si="53"/>
        <v>0</v>
      </c>
      <c r="DG63" s="20">
        <f t="shared" si="53"/>
        <v>0</v>
      </c>
      <c r="DH63" s="20">
        <f t="shared" si="53"/>
        <v>0</v>
      </c>
      <c r="DI63" s="20">
        <f t="shared" si="53"/>
        <v>0</v>
      </c>
      <c r="DJ63" s="20">
        <f t="shared" si="53"/>
        <v>0</v>
      </c>
      <c r="DK63" s="20">
        <f t="shared" si="53"/>
        <v>0</v>
      </c>
      <c r="DL63" s="20">
        <f t="shared" si="53"/>
        <v>0</v>
      </c>
      <c r="DM63" s="20">
        <f t="shared" si="53"/>
        <v>0</v>
      </c>
      <c r="DN63" s="20">
        <f t="shared" si="53"/>
        <v>0</v>
      </c>
      <c r="DO63" s="20">
        <f t="shared" si="51"/>
        <v>0</v>
      </c>
      <c r="DP63" s="20">
        <f t="shared" si="51"/>
        <v>0</v>
      </c>
      <c r="DQ63" s="20">
        <f t="shared" si="51"/>
        <v>10000000</v>
      </c>
      <c r="DR63" s="20">
        <f t="shared" si="51"/>
        <v>0</v>
      </c>
      <c r="DS63" s="20">
        <f t="shared" si="51"/>
        <v>0</v>
      </c>
      <c r="DT63" s="20"/>
      <c r="DU63" s="20">
        <f t="shared" si="42"/>
        <v>0</v>
      </c>
    </row>
    <row r="64" spans="1:125" ht="34.5" customHeight="1" x14ac:dyDescent="0.3">
      <c r="A64" s="194"/>
      <c r="B64" s="208"/>
      <c r="C64" s="16" t="s">
        <v>192</v>
      </c>
      <c r="D64" s="26" t="s">
        <v>193</v>
      </c>
      <c r="E64" s="18">
        <v>410</v>
      </c>
      <c r="F64" s="19" t="s">
        <v>131</v>
      </c>
      <c r="G64" s="20">
        <f t="shared" si="12"/>
        <v>100000000</v>
      </c>
      <c r="H64" s="20"/>
      <c r="I64" s="20"/>
      <c r="J64" s="20"/>
      <c r="K64" s="20"/>
      <c r="L64" s="20"/>
      <c r="M64" s="20"/>
      <c r="N64" s="20">
        <v>100000000</v>
      </c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1">
        <f t="shared" si="28"/>
        <v>0.14968651999999999</v>
      </c>
      <c r="AE64" s="20">
        <f t="shared" si="35"/>
        <v>14968652</v>
      </c>
      <c r="AF64" s="20"/>
      <c r="AG64" s="20"/>
      <c r="AH64" s="20"/>
      <c r="AI64" s="20"/>
      <c r="AJ64" s="20"/>
      <c r="AK64" s="20"/>
      <c r="AL64" s="20">
        <f>+'[1]FEBRERO 2019'!$P$652</f>
        <v>14968652</v>
      </c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1">
        <f t="shared" si="54"/>
        <v>0.85031348000000007</v>
      </c>
      <c r="BC64" s="20">
        <f t="shared" si="55"/>
        <v>85031348</v>
      </c>
      <c r="BD64" s="20">
        <f t="shared" si="52"/>
        <v>0</v>
      </c>
      <c r="BE64" s="20">
        <f t="shared" si="52"/>
        <v>0</v>
      </c>
      <c r="BF64" s="20">
        <f t="shared" si="52"/>
        <v>0</v>
      </c>
      <c r="BG64" s="20">
        <f t="shared" si="52"/>
        <v>0</v>
      </c>
      <c r="BH64" s="20">
        <f t="shared" si="52"/>
        <v>0</v>
      </c>
      <c r="BI64" s="20">
        <f t="shared" si="52"/>
        <v>0</v>
      </c>
      <c r="BJ64" s="20">
        <f t="shared" si="52"/>
        <v>85031348</v>
      </c>
      <c r="BK64" s="20">
        <f t="shared" si="52"/>
        <v>0</v>
      </c>
      <c r="BL64" s="20">
        <f t="shared" si="52"/>
        <v>0</v>
      </c>
      <c r="BM64" s="20">
        <f t="shared" si="52"/>
        <v>0</v>
      </c>
      <c r="BN64" s="20">
        <f t="shared" si="52"/>
        <v>0</v>
      </c>
      <c r="BO64" s="20">
        <f t="shared" si="52"/>
        <v>0</v>
      </c>
      <c r="BP64" s="20">
        <f t="shared" si="52"/>
        <v>0</v>
      </c>
      <c r="BQ64" s="20">
        <f t="shared" si="52"/>
        <v>0</v>
      </c>
      <c r="BR64" s="20">
        <f t="shared" si="52"/>
        <v>0</v>
      </c>
      <c r="BS64" s="20">
        <f t="shared" si="50"/>
        <v>0</v>
      </c>
      <c r="BT64" s="20">
        <f t="shared" si="50"/>
        <v>0</v>
      </c>
      <c r="BU64" s="20">
        <f t="shared" si="50"/>
        <v>0</v>
      </c>
      <c r="BV64" s="20">
        <f t="shared" si="50"/>
        <v>0</v>
      </c>
      <c r="BW64" s="20">
        <f t="shared" si="50"/>
        <v>0</v>
      </c>
      <c r="BX64" s="20"/>
      <c r="BY64" s="20">
        <f t="shared" si="38"/>
        <v>0</v>
      </c>
      <c r="BZ64" s="21">
        <f t="shared" si="56"/>
        <v>0.12517141000000001</v>
      </c>
      <c r="CA64" s="20">
        <f t="shared" si="57"/>
        <v>12517141</v>
      </c>
      <c r="CB64" s="20"/>
      <c r="CC64" s="20"/>
      <c r="CD64" s="20"/>
      <c r="CE64" s="20"/>
      <c r="CF64" s="20"/>
      <c r="CG64" s="20"/>
      <c r="CH64" s="20">
        <f>+'[1]FEBRERO 2019'!$H$650</f>
        <v>12517141</v>
      </c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1">
        <f t="shared" si="58"/>
        <v>0.87482859000000002</v>
      </c>
      <c r="CY64" s="20">
        <f t="shared" si="59"/>
        <v>87482859</v>
      </c>
      <c r="CZ64" s="20">
        <f t="shared" si="53"/>
        <v>0</v>
      </c>
      <c r="DA64" s="20">
        <f t="shared" si="53"/>
        <v>0</v>
      </c>
      <c r="DB64" s="20">
        <f t="shared" si="53"/>
        <v>0</v>
      </c>
      <c r="DC64" s="20">
        <f t="shared" si="53"/>
        <v>0</v>
      </c>
      <c r="DD64" s="20">
        <f t="shared" si="53"/>
        <v>0</v>
      </c>
      <c r="DE64" s="20">
        <f t="shared" si="53"/>
        <v>0</v>
      </c>
      <c r="DF64" s="20">
        <f t="shared" si="53"/>
        <v>87482859</v>
      </c>
      <c r="DG64" s="20">
        <f t="shared" si="53"/>
        <v>0</v>
      </c>
      <c r="DH64" s="20">
        <f t="shared" si="53"/>
        <v>0</v>
      </c>
      <c r="DI64" s="20">
        <f t="shared" si="53"/>
        <v>0</v>
      </c>
      <c r="DJ64" s="20">
        <f t="shared" si="53"/>
        <v>0</v>
      </c>
      <c r="DK64" s="20">
        <f t="shared" si="53"/>
        <v>0</v>
      </c>
      <c r="DL64" s="20">
        <f t="shared" si="53"/>
        <v>0</v>
      </c>
      <c r="DM64" s="20">
        <f t="shared" si="53"/>
        <v>0</v>
      </c>
      <c r="DN64" s="20">
        <f t="shared" si="53"/>
        <v>0</v>
      </c>
      <c r="DO64" s="20">
        <f t="shared" si="51"/>
        <v>0</v>
      </c>
      <c r="DP64" s="20">
        <f t="shared" si="51"/>
        <v>0</v>
      </c>
      <c r="DQ64" s="20">
        <f t="shared" si="51"/>
        <v>0</v>
      </c>
      <c r="DR64" s="20">
        <f t="shared" si="51"/>
        <v>0</v>
      </c>
      <c r="DS64" s="20">
        <f t="shared" si="51"/>
        <v>0</v>
      </c>
      <c r="DT64" s="20"/>
      <c r="DU64" s="20">
        <f t="shared" si="42"/>
        <v>0</v>
      </c>
    </row>
    <row r="65" spans="1:126" ht="45.75" customHeight="1" x14ac:dyDescent="0.3">
      <c r="A65" s="194"/>
      <c r="B65" s="208"/>
      <c r="C65" s="16" t="s">
        <v>194</v>
      </c>
      <c r="D65" s="26" t="s">
        <v>195</v>
      </c>
      <c r="E65" s="18">
        <v>410</v>
      </c>
      <c r="F65" s="19" t="s">
        <v>131</v>
      </c>
      <c r="G65" s="20">
        <f t="shared" si="12"/>
        <v>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 t="e">
        <f t="shared" si="28"/>
        <v>#DIV/0!</v>
      </c>
      <c r="AE65" s="20">
        <f t="shared" si="35"/>
        <v>0</v>
      </c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1" t="e">
        <f t="shared" si="54"/>
        <v>#DIV/0!</v>
      </c>
      <c r="BC65" s="20">
        <f t="shared" si="55"/>
        <v>0</v>
      </c>
      <c r="BD65" s="20">
        <f t="shared" si="52"/>
        <v>0</v>
      </c>
      <c r="BE65" s="20">
        <f t="shared" si="52"/>
        <v>0</v>
      </c>
      <c r="BF65" s="20">
        <f t="shared" si="52"/>
        <v>0</v>
      </c>
      <c r="BG65" s="20">
        <f t="shared" si="52"/>
        <v>0</v>
      </c>
      <c r="BH65" s="20">
        <f t="shared" si="52"/>
        <v>0</v>
      </c>
      <c r="BI65" s="20">
        <f t="shared" si="52"/>
        <v>0</v>
      </c>
      <c r="BJ65" s="20">
        <f t="shared" si="52"/>
        <v>0</v>
      </c>
      <c r="BK65" s="20">
        <f t="shared" si="52"/>
        <v>0</v>
      </c>
      <c r="BL65" s="20">
        <f t="shared" si="52"/>
        <v>0</v>
      </c>
      <c r="BM65" s="20">
        <f t="shared" si="52"/>
        <v>0</v>
      </c>
      <c r="BN65" s="20">
        <f t="shared" si="52"/>
        <v>0</v>
      </c>
      <c r="BO65" s="20">
        <f t="shared" si="52"/>
        <v>0</v>
      </c>
      <c r="BP65" s="20">
        <f t="shared" si="52"/>
        <v>0</v>
      </c>
      <c r="BQ65" s="20">
        <f t="shared" si="52"/>
        <v>0</v>
      </c>
      <c r="BR65" s="20">
        <f t="shared" si="52"/>
        <v>0</v>
      </c>
      <c r="BS65" s="20">
        <f t="shared" si="50"/>
        <v>0</v>
      </c>
      <c r="BT65" s="20">
        <f t="shared" si="50"/>
        <v>0</v>
      </c>
      <c r="BU65" s="20">
        <f t="shared" si="50"/>
        <v>0</v>
      </c>
      <c r="BV65" s="20">
        <f t="shared" si="50"/>
        <v>0</v>
      </c>
      <c r="BW65" s="20">
        <f t="shared" si="50"/>
        <v>0</v>
      </c>
      <c r="BX65" s="20"/>
      <c r="BY65" s="20">
        <f t="shared" si="38"/>
        <v>0</v>
      </c>
      <c r="BZ65" s="21" t="e">
        <f t="shared" si="56"/>
        <v>#DIV/0!</v>
      </c>
      <c r="CA65" s="20">
        <f t="shared" si="57"/>
        <v>0</v>
      </c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1" t="e">
        <f t="shared" si="58"/>
        <v>#DIV/0!</v>
      </c>
      <c r="CY65" s="20">
        <f t="shared" si="59"/>
        <v>0</v>
      </c>
      <c r="CZ65" s="20">
        <f t="shared" si="53"/>
        <v>0</v>
      </c>
      <c r="DA65" s="20">
        <f t="shared" si="53"/>
        <v>0</v>
      </c>
      <c r="DB65" s="20">
        <f t="shared" si="53"/>
        <v>0</v>
      </c>
      <c r="DC65" s="20">
        <f t="shared" si="53"/>
        <v>0</v>
      </c>
      <c r="DD65" s="20">
        <f t="shared" si="53"/>
        <v>0</v>
      </c>
      <c r="DE65" s="20">
        <f t="shared" si="53"/>
        <v>0</v>
      </c>
      <c r="DF65" s="20">
        <f t="shared" si="53"/>
        <v>0</v>
      </c>
      <c r="DG65" s="20">
        <f t="shared" si="53"/>
        <v>0</v>
      </c>
      <c r="DH65" s="20">
        <f t="shared" si="53"/>
        <v>0</v>
      </c>
      <c r="DI65" s="20">
        <f t="shared" si="53"/>
        <v>0</v>
      </c>
      <c r="DJ65" s="20">
        <f t="shared" si="53"/>
        <v>0</v>
      </c>
      <c r="DK65" s="20">
        <f t="shared" si="53"/>
        <v>0</v>
      </c>
      <c r="DL65" s="20">
        <f t="shared" si="53"/>
        <v>0</v>
      </c>
      <c r="DM65" s="20">
        <f t="shared" si="53"/>
        <v>0</v>
      </c>
      <c r="DN65" s="20">
        <f t="shared" si="53"/>
        <v>0</v>
      </c>
      <c r="DO65" s="20">
        <f t="shared" si="51"/>
        <v>0</v>
      </c>
      <c r="DP65" s="20">
        <f t="shared" si="51"/>
        <v>0</v>
      </c>
      <c r="DQ65" s="20">
        <f t="shared" si="51"/>
        <v>0</v>
      </c>
      <c r="DR65" s="20">
        <f t="shared" si="51"/>
        <v>0</v>
      </c>
      <c r="DS65" s="20">
        <f t="shared" si="51"/>
        <v>0</v>
      </c>
      <c r="DT65" s="20"/>
      <c r="DU65" s="20">
        <f t="shared" si="42"/>
        <v>0</v>
      </c>
    </row>
    <row r="66" spans="1:126" ht="25.5" customHeight="1" x14ac:dyDescent="0.3">
      <c r="A66" s="194"/>
      <c r="B66" s="208"/>
      <c r="C66" s="16" t="s">
        <v>196</v>
      </c>
      <c r="D66" s="26" t="s">
        <v>197</v>
      </c>
      <c r="E66" s="18">
        <v>410</v>
      </c>
      <c r="F66" s="19" t="s">
        <v>131</v>
      </c>
      <c r="G66" s="20">
        <f t="shared" si="12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 t="e">
        <f t="shared" si="28"/>
        <v>#DIV/0!</v>
      </c>
      <c r="AE66" s="20">
        <f t="shared" si="35"/>
        <v>0</v>
      </c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1" t="e">
        <f t="shared" si="54"/>
        <v>#DIV/0!</v>
      </c>
      <c r="BC66" s="20">
        <f t="shared" si="55"/>
        <v>0</v>
      </c>
      <c r="BD66" s="20">
        <f t="shared" si="52"/>
        <v>0</v>
      </c>
      <c r="BE66" s="20">
        <f t="shared" si="52"/>
        <v>0</v>
      </c>
      <c r="BF66" s="20">
        <f t="shared" si="52"/>
        <v>0</v>
      </c>
      <c r="BG66" s="20">
        <f t="shared" si="52"/>
        <v>0</v>
      </c>
      <c r="BH66" s="20">
        <f t="shared" si="52"/>
        <v>0</v>
      </c>
      <c r="BI66" s="20">
        <f t="shared" si="52"/>
        <v>0</v>
      </c>
      <c r="BJ66" s="20">
        <f t="shared" si="52"/>
        <v>0</v>
      </c>
      <c r="BK66" s="20">
        <f t="shared" si="52"/>
        <v>0</v>
      </c>
      <c r="BL66" s="20">
        <f t="shared" si="52"/>
        <v>0</v>
      </c>
      <c r="BM66" s="20">
        <f t="shared" si="52"/>
        <v>0</v>
      </c>
      <c r="BN66" s="20">
        <f t="shared" si="52"/>
        <v>0</v>
      </c>
      <c r="BO66" s="20">
        <f t="shared" si="52"/>
        <v>0</v>
      </c>
      <c r="BP66" s="20">
        <f t="shared" si="52"/>
        <v>0</v>
      </c>
      <c r="BQ66" s="20">
        <f t="shared" si="52"/>
        <v>0</v>
      </c>
      <c r="BR66" s="20">
        <f t="shared" si="52"/>
        <v>0</v>
      </c>
      <c r="BS66" s="20">
        <f t="shared" si="50"/>
        <v>0</v>
      </c>
      <c r="BT66" s="20">
        <f t="shared" si="50"/>
        <v>0</v>
      </c>
      <c r="BU66" s="20">
        <f t="shared" si="50"/>
        <v>0</v>
      </c>
      <c r="BV66" s="20">
        <f t="shared" si="50"/>
        <v>0</v>
      </c>
      <c r="BW66" s="20">
        <f t="shared" si="50"/>
        <v>0</v>
      </c>
      <c r="BX66" s="20"/>
      <c r="BY66" s="20">
        <f t="shared" si="38"/>
        <v>0</v>
      </c>
      <c r="BZ66" s="21" t="e">
        <f t="shared" si="56"/>
        <v>#DIV/0!</v>
      </c>
      <c r="CA66" s="20">
        <f t="shared" si="57"/>
        <v>0</v>
      </c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1" t="e">
        <f t="shared" si="58"/>
        <v>#DIV/0!</v>
      </c>
      <c r="CY66" s="20">
        <f t="shared" si="59"/>
        <v>0</v>
      </c>
      <c r="CZ66" s="20">
        <f t="shared" si="53"/>
        <v>0</v>
      </c>
      <c r="DA66" s="20">
        <f t="shared" si="53"/>
        <v>0</v>
      </c>
      <c r="DB66" s="20">
        <f t="shared" si="53"/>
        <v>0</v>
      </c>
      <c r="DC66" s="20">
        <f t="shared" si="53"/>
        <v>0</v>
      </c>
      <c r="DD66" s="20">
        <f t="shared" si="53"/>
        <v>0</v>
      </c>
      <c r="DE66" s="20">
        <f t="shared" si="53"/>
        <v>0</v>
      </c>
      <c r="DF66" s="20">
        <f t="shared" si="53"/>
        <v>0</v>
      </c>
      <c r="DG66" s="20">
        <f t="shared" si="53"/>
        <v>0</v>
      </c>
      <c r="DH66" s="20">
        <f t="shared" si="53"/>
        <v>0</v>
      </c>
      <c r="DI66" s="20">
        <f t="shared" si="53"/>
        <v>0</v>
      </c>
      <c r="DJ66" s="20">
        <f t="shared" si="53"/>
        <v>0</v>
      </c>
      <c r="DK66" s="20">
        <f t="shared" si="53"/>
        <v>0</v>
      </c>
      <c r="DL66" s="20">
        <f t="shared" si="53"/>
        <v>0</v>
      </c>
      <c r="DM66" s="20">
        <f t="shared" si="53"/>
        <v>0</v>
      </c>
      <c r="DN66" s="20">
        <f t="shared" si="53"/>
        <v>0</v>
      </c>
      <c r="DO66" s="20">
        <f t="shared" si="51"/>
        <v>0</v>
      </c>
      <c r="DP66" s="20">
        <f t="shared" si="51"/>
        <v>0</v>
      </c>
      <c r="DQ66" s="20">
        <f t="shared" si="51"/>
        <v>0</v>
      </c>
      <c r="DR66" s="20">
        <f t="shared" si="51"/>
        <v>0</v>
      </c>
      <c r="DS66" s="20">
        <f t="shared" si="51"/>
        <v>0</v>
      </c>
      <c r="DT66" s="20"/>
      <c r="DU66" s="20">
        <f t="shared" si="42"/>
        <v>0</v>
      </c>
    </row>
    <row r="67" spans="1:126" ht="34.5" customHeight="1" x14ac:dyDescent="0.3">
      <c r="A67" s="194"/>
      <c r="B67" s="208"/>
      <c r="C67" s="16" t="s">
        <v>198</v>
      </c>
      <c r="D67" s="26" t="s">
        <v>199</v>
      </c>
      <c r="E67" s="18">
        <v>410</v>
      </c>
      <c r="F67" s="19" t="s">
        <v>131</v>
      </c>
      <c r="G67" s="20">
        <f t="shared" si="12"/>
        <v>2120000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>
        <v>2120000</v>
      </c>
      <c r="Z67" s="20"/>
      <c r="AA67" s="20"/>
      <c r="AB67" s="20"/>
      <c r="AC67" s="20"/>
      <c r="AD67" s="21">
        <f t="shared" si="28"/>
        <v>0</v>
      </c>
      <c r="AE67" s="20">
        <f t="shared" si="35"/>
        <v>0</v>
      </c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1">
        <f t="shared" si="54"/>
        <v>1</v>
      </c>
      <c r="BC67" s="20">
        <f t="shared" si="55"/>
        <v>2120000</v>
      </c>
      <c r="BD67" s="20">
        <f t="shared" si="52"/>
        <v>0</v>
      </c>
      <c r="BE67" s="20">
        <f t="shared" si="52"/>
        <v>0</v>
      </c>
      <c r="BF67" s="20">
        <f t="shared" si="52"/>
        <v>0</v>
      </c>
      <c r="BG67" s="20">
        <f t="shared" si="52"/>
        <v>0</v>
      </c>
      <c r="BH67" s="20">
        <f t="shared" si="52"/>
        <v>0</v>
      </c>
      <c r="BI67" s="20">
        <f t="shared" si="52"/>
        <v>0</v>
      </c>
      <c r="BJ67" s="20">
        <f t="shared" si="52"/>
        <v>0</v>
      </c>
      <c r="BK67" s="20">
        <f t="shared" si="52"/>
        <v>0</v>
      </c>
      <c r="BL67" s="20">
        <f t="shared" si="52"/>
        <v>0</v>
      </c>
      <c r="BM67" s="20">
        <f t="shared" si="52"/>
        <v>0</v>
      </c>
      <c r="BN67" s="20">
        <f t="shared" si="52"/>
        <v>0</v>
      </c>
      <c r="BO67" s="20">
        <f t="shared" si="52"/>
        <v>0</v>
      </c>
      <c r="BP67" s="20">
        <f t="shared" si="52"/>
        <v>0</v>
      </c>
      <c r="BQ67" s="20">
        <f t="shared" si="52"/>
        <v>0</v>
      </c>
      <c r="BR67" s="20">
        <f t="shared" si="52"/>
        <v>0</v>
      </c>
      <c r="BS67" s="20">
        <f t="shared" si="50"/>
        <v>0</v>
      </c>
      <c r="BT67" s="20">
        <f t="shared" si="50"/>
        <v>0</v>
      </c>
      <c r="BU67" s="20">
        <f t="shared" si="50"/>
        <v>2120000</v>
      </c>
      <c r="BV67" s="20">
        <f t="shared" si="50"/>
        <v>0</v>
      </c>
      <c r="BW67" s="20">
        <f t="shared" si="50"/>
        <v>0</v>
      </c>
      <c r="BX67" s="20"/>
      <c r="BY67" s="20">
        <f t="shared" si="38"/>
        <v>0</v>
      </c>
      <c r="BZ67" s="21">
        <f t="shared" si="56"/>
        <v>0</v>
      </c>
      <c r="CA67" s="20">
        <f t="shared" si="57"/>
        <v>0</v>
      </c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1">
        <f t="shared" si="58"/>
        <v>1</v>
      </c>
      <c r="CY67" s="20">
        <f t="shared" si="59"/>
        <v>2120000</v>
      </c>
      <c r="CZ67" s="20">
        <f t="shared" si="53"/>
        <v>0</v>
      </c>
      <c r="DA67" s="20">
        <f t="shared" si="53"/>
        <v>0</v>
      </c>
      <c r="DB67" s="20">
        <f t="shared" si="53"/>
        <v>0</v>
      </c>
      <c r="DC67" s="20">
        <f t="shared" si="53"/>
        <v>0</v>
      </c>
      <c r="DD67" s="20">
        <f t="shared" si="53"/>
        <v>0</v>
      </c>
      <c r="DE67" s="20">
        <f t="shared" si="53"/>
        <v>0</v>
      </c>
      <c r="DF67" s="20">
        <f t="shared" si="53"/>
        <v>0</v>
      </c>
      <c r="DG67" s="20">
        <f t="shared" si="53"/>
        <v>0</v>
      </c>
      <c r="DH67" s="20">
        <f t="shared" si="53"/>
        <v>0</v>
      </c>
      <c r="DI67" s="20">
        <f t="shared" si="53"/>
        <v>0</v>
      </c>
      <c r="DJ67" s="20">
        <f t="shared" si="53"/>
        <v>0</v>
      </c>
      <c r="DK67" s="20">
        <f t="shared" si="53"/>
        <v>0</v>
      </c>
      <c r="DL67" s="20">
        <f t="shared" si="53"/>
        <v>0</v>
      </c>
      <c r="DM67" s="20">
        <f t="shared" si="53"/>
        <v>0</v>
      </c>
      <c r="DN67" s="20">
        <f t="shared" si="53"/>
        <v>0</v>
      </c>
      <c r="DO67" s="20">
        <f t="shared" si="51"/>
        <v>0</v>
      </c>
      <c r="DP67" s="20">
        <f t="shared" si="51"/>
        <v>0</v>
      </c>
      <c r="DQ67" s="20">
        <f t="shared" si="51"/>
        <v>2120000</v>
      </c>
      <c r="DR67" s="20">
        <f t="shared" si="51"/>
        <v>0</v>
      </c>
      <c r="DS67" s="20">
        <f t="shared" si="51"/>
        <v>0</v>
      </c>
      <c r="DT67" s="20"/>
      <c r="DU67" s="20">
        <f t="shared" si="42"/>
        <v>0</v>
      </c>
    </row>
    <row r="68" spans="1:126" ht="34.5" customHeight="1" x14ac:dyDescent="0.3">
      <c r="A68" s="194"/>
      <c r="B68" s="208"/>
      <c r="C68" s="16" t="s">
        <v>200</v>
      </c>
      <c r="D68" s="26" t="s">
        <v>201</v>
      </c>
      <c r="E68" s="18">
        <v>410</v>
      </c>
      <c r="F68" s="19" t="s">
        <v>131</v>
      </c>
      <c r="G68" s="20">
        <f t="shared" si="12"/>
        <v>4000000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4000000</v>
      </c>
      <c r="Z68" s="20"/>
      <c r="AA68" s="20"/>
      <c r="AB68" s="20"/>
      <c r="AC68" s="20"/>
      <c r="AD68" s="21">
        <f t="shared" si="28"/>
        <v>0</v>
      </c>
      <c r="AE68" s="20">
        <f t="shared" si="35"/>
        <v>0</v>
      </c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1">
        <f t="shared" si="54"/>
        <v>1</v>
      </c>
      <c r="BC68" s="20">
        <f t="shared" si="55"/>
        <v>4000000</v>
      </c>
      <c r="BD68" s="20">
        <f t="shared" si="52"/>
        <v>0</v>
      </c>
      <c r="BE68" s="20">
        <f t="shared" si="52"/>
        <v>0</v>
      </c>
      <c r="BF68" s="20">
        <f t="shared" si="52"/>
        <v>0</v>
      </c>
      <c r="BG68" s="20">
        <f t="shared" si="52"/>
        <v>0</v>
      </c>
      <c r="BH68" s="20">
        <f t="shared" si="52"/>
        <v>0</v>
      </c>
      <c r="BI68" s="20">
        <f t="shared" si="52"/>
        <v>0</v>
      </c>
      <c r="BJ68" s="20">
        <f t="shared" si="52"/>
        <v>0</v>
      </c>
      <c r="BK68" s="20">
        <f t="shared" si="52"/>
        <v>0</v>
      </c>
      <c r="BL68" s="20">
        <f t="shared" si="52"/>
        <v>0</v>
      </c>
      <c r="BM68" s="20">
        <f t="shared" si="52"/>
        <v>0</v>
      </c>
      <c r="BN68" s="20">
        <f t="shared" si="52"/>
        <v>0</v>
      </c>
      <c r="BO68" s="20">
        <f t="shared" si="52"/>
        <v>0</v>
      </c>
      <c r="BP68" s="20">
        <f t="shared" si="52"/>
        <v>0</v>
      </c>
      <c r="BQ68" s="20">
        <f t="shared" si="52"/>
        <v>0</v>
      </c>
      <c r="BR68" s="20">
        <f t="shared" si="52"/>
        <v>0</v>
      </c>
      <c r="BS68" s="20">
        <f t="shared" si="50"/>
        <v>0</v>
      </c>
      <c r="BT68" s="20">
        <f t="shared" si="50"/>
        <v>0</v>
      </c>
      <c r="BU68" s="20">
        <f t="shared" si="50"/>
        <v>4000000</v>
      </c>
      <c r="BV68" s="20">
        <f t="shared" si="50"/>
        <v>0</v>
      </c>
      <c r="BW68" s="20">
        <f t="shared" si="50"/>
        <v>0</v>
      </c>
      <c r="BX68" s="20"/>
      <c r="BY68" s="20">
        <f t="shared" si="38"/>
        <v>0</v>
      </c>
      <c r="BZ68" s="21">
        <f t="shared" si="56"/>
        <v>0</v>
      </c>
      <c r="CA68" s="20">
        <f t="shared" si="57"/>
        <v>0</v>
      </c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1">
        <f t="shared" si="58"/>
        <v>1</v>
      </c>
      <c r="CY68" s="20">
        <f t="shared" si="59"/>
        <v>4000000</v>
      </c>
      <c r="CZ68" s="20">
        <f t="shared" si="53"/>
        <v>0</v>
      </c>
      <c r="DA68" s="20">
        <f t="shared" si="53"/>
        <v>0</v>
      </c>
      <c r="DB68" s="20">
        <f t="shared" si="53"/>
        <v>0</v>
      </c>
      <c r="DC68" s="20">
        <f t="shared" si="53"/>
        <v>0</v>
      </c>
      <c r="DD68" s="20">
        <f t="shared" si="53"/>
        <v>0</v>
      </c>
      <c r="DE68" s="20">
        <f t="shared" si="53"/>
        <v>0</v>
      </c>
      <c r="DF68" s="20">
        <f t="shared" si="53"/>
        <v>0</v>
      </c>
      <c r="DG68" s="20">
        <f t="shared" si="53"/>
        <v>0</v>
      </c>
      <c r="DH68" s="20">
        <f t="shared" si="53"/>
        <v>0</v>
      </c>
      <c r="DI68" s="20">
        <f t="shared" si="53"/>
        <v>0</v>
      </c>
      <c r="DJ68" s="20">
        <f t="shared" si="53"/>
        <v>0</v>
      </c>
      <c r="DK68" s="20">
        <f t="shared" si="53"/>
        <v>0</v>
      </c>
      <c r="DL68" s="20">
        <f t="shared" si="53"/>
        <v>0</v>
      </c>
      <c r="DM68" s="20">
        <f t="shared" si="53"/>
        <v>0</v>
      </c>
      <c r="DN68" s="20">
        <f t="shared" si="53"/>
        <v>0</v>
      </c>
      <c r="DO68" s="20">
        <f t="shared" si="51"/>
        <v>0</v>
      </c>
      <c r="DP68" s="20">
        <f t="shared" si="51"/>
        <v>0</v>
      </c>
      <c r="DQ68" s="20">
        <f t="shared" si="51"/>
        <v>4000000</v>
      </c>
      <c r="DR68" s="20">
        <f t="shared" si="51"/>
        <v>0</v>
      </c>
      <c r="DS68" s="20">
        <f t="shared" si="51"/>
        <v>0</v>
      </c>
      <c r="DT68" s="20"/>
      <c r="DU68" s="20">
        <f t="shared" si="42"/>
        <v>0</v>
      </c>
    </row>
    <row r="69" spans="1:126" ht="21.75" customHeight="1" x14ac:dyDescent="0.3">
      <c r="A69" s="194"/>
      <c r="B69" s="196"/>
      <c r="C69" s="16" t="s">
        <v>202</v>
      </c>
      <c r="D69" s="26" t="s">
        <v>203</v>
      </c>
      <c r="E69" s="18">
        <v>410</v>
      </c>
      <c r="F69" s="19" t="s">
        <v>131</v>
      </c>
      <c r="G69" s="20">
        <f t="shared" ref="G69:G134" si="60">SUM(H69:AC69)</f>
        <v>122000000</v>
      </c>
      <c r="H69" s="20"/>
      <c r="I69" s="20"/>
      <c r="J69" s="20"/>
      <c r="K69" s="20"/>
      <c r="L69" s="20"/>
      <c r="M69" s="20"/>
      <c r="N69" s="20">
        <f>80000000+42000000</f>
        <v>122000000</v>
      </c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1">
        <f t="shared" si="28"/>
        <v>0.10337807377049181</v>
      </c>
      <c r="AE69" s="20">
        <f t="shared" si="35"/>
        <v>12612125</v>
      </c>
      <c r="AF69" s="20"/>
      <c r="AG69" s="20"/>
      <c r="AH69" s="20"/>
      <c r="AI69" s="20"/>
      <c r="AJ69" s="20"/>
      <c r="AK69" s="20"/>
      <c r="AL69" s="20">
        <f>+'[1]FEBRERO 2019'!$P$685</f>
        <v>12612125</v>
      </c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1">
        <f t="shared" si="54"/>
        <v>0.8966219262295082</v>
      </c>
      <c r="BC69" s="20">
        <f t="shared" si="55"/>
        <v>109387875</v>
      </c>
      <c r="BD69" s="20">
        <f t="shared" si="52"/>
        <v>0</v>
      </c>
      <c r="BE69" s="20">
        <f t="shared" si="52"/>
        <v>0</v>
      </c>
      <c r="BF69" s="20">
        <f t="shared" si="52"/>
        <v>0</v>
      </c>
      <c r="BG69" s="20">
        <f t="shared" si="52"/>
        <v>0</v>
      </c>
      <c r="BH69" s="20">
        <f t="shared" si="52"/>
        <v>0</v>
      </c>
      <c r="BI69" s="20">
        <f t="shared" si="52"/>
        <v>0</v>
      </c>
      <c r="BJ69" s="20">
        <f t="shared" si="52"/>
        <v>109387875</v>
      </c>
      <c r="BK69" s="20">
        <f t="shared" si="52"/>
        <v>0</v>
      </c>
      <c r="BL69" s="20">
        <f t="shared" si="52"/>
        <v>0</v>
      </c>
      <c r="BM69" s="20">
        <f t="shared" si="52"/>
        <v>0</v>
      </c>
      <c r="BN69" s="20">
        <f t="shared" si="52"/>
        <v>0</v>
      </c>
      <c r="BO69" s="20">
        <f t="shared" si="52"/>
        <v>0</v>
      </c>
      <c r="BP69" s="20">
        <f t="shared" si="52"/>
        <v>0</v>
      </c>
      <c r="BQ69" s="20">
        <f t="shared" si="52"/>
        <v>0</v>
      </c>
      <c r="BR69" s="20">
        <f t="shared" si="52"/>
        <v>0</v>
      </c>
      <c r="BS69" s="20">
        <f t="shared" si="52"/>
        <v>0</v>
      </c>
      <c r="BT69" s="20">
        <f t="shared" ref="BT69:BW77" si="61">X69-AV69</f>
        <v>0</v>
      </c>
      <c r="BU69" s="20">
        <f t="shared" si="61"/>
        <v>0</v>
      </c>
      <c r="BV69" s="20">
        <f t="shared" si="61"/>
        <v>0</v>
      </c>
      <c r="BW69" s="20">
        <f t="shared" si="61"/>
        <v>0</v>
      </c>
      <c r="BX69" s="20"/>
      <c r="BY69" s="20">
        <f t="shared" si="38"/>
        <v>0</v>
      </c>
      <c r="BZ69" s="21">
        <f t="shared" si="56"/>
        <v>0.10337806557377049</v>
      </c>
      <c r="CA69" s="20">
        <f t="shared" si="57"/>
        <v>12612124</v>
      </c>
      <c r="CB69" s="20"/>
      <c r="CC69" s="20"/>
      <c r="CD69" s="20"/>
      <c r="CE69" s="20"/>
      <c r="CF69" s="20"/>
      <c r="CG69" s="20"/>
      <c r="CH69" s="20">
        <f>+'[1]FEBRERO 2019'!$H$683</f>
        <v>12612124</v>
      </c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1">
        <f t="shared" si="58"/>
        <v>0.89662193442622951</v>
      </c>
      <c r="CY69" s="20">
        <f t="shared" si="59"/>
        <v>109387876</v>
      </c>
      <c r="CZ69" s="20">
        <f t="shared" si="53"/>
        <v>0</v>
      </c>
      <c r="DA69" s="20">
        <f t="shared" si="53"/>
        <v>0</v>
      </c>
      <c r="DB69" s="20">
        <f t="shared" si="53"/>
        <v>0</v>
      </c>
      <c r="DC69" s="20">
        <f t="shared" si="53"/>
        <v>0</v>
      </c>
      <c r="DD69" s="20">
        <f t="shared" si="53"/>
        <v>0</v>
      </c>
      <c r="DE69" s="20">
        <f t="shared" si="53"/>
        <v>0</v>
      </c>
      <c r="DF69" s="20">
        <f t="shared" si="53"/>
        <v>109387876</v>
      </c>
      <c r="DG69" s="20">
        <f t="shared" si="53"/>
        <v>0</v>
      </c>
      <c r="DH69" s="20">
        <f t="shared" si="53"/>
        <v>0</v>
      </c>
      <c r="DI69" s="20">
        <f t="shared" si="53"/>
        <v>0</v>
      </c>
      <c r="DJ69" s="20">
        <f t="shared" si="53"/>
        <v>0</v>
      </c>
      <c r="DK69" s="20">
        <f t="shared" si="53"/>
        <v>0</v>
      </c>
      <c r="DL69" s="20">
        <f t="shared" si="53"/>
        <v>0</v>
      </c>
      <c r="DM69" s="20">
        <f t="shared" si="53"/>
        <v>0</v>
      </c>
      <c r="DN69" s="20">
        <f t="shared" si="53"/>
        <v>0</v>
      </c>
      <c r="DO69" s="20">
        <f t="shared" si="53"/>
        <v>0</v>
      </c>
      <c r="DP69" s="20">
        <f t="shared" ref="DP69:DS77" si="62">X69-CR69</f>
        <v>0</v>
      </c>
      <c r="DQ69" s="20">
        <f t="shared" si="62"/>
        <v>0</v>
      </c>
      <c r="DR69" s="20">
        <f t="shared" si="62"/>
        <v>0</v>
      </c>
      <c r="DS69" s="20">
        <f t="shared" si="62"/>
        <v>0</v>
      </c>
      <c r="DT69" s="20"/>
      <c r="DU69" s="20">
        <f t="shared" si="42"/>
        <v>0</v>
      </c>
    </row>
    <row r="70" spans="1:126" ht="51" customHeight="1" x14ac:dyDescent="0.3">
      <c r="A70" s="194"/>
      <c r="B70" s="45" t="s">
        <v>204</v>
      </c>
      <c r="C70" s="16" t="s">
        <v>205</v>
      </c>
      <c r="D70" s="17" t="s">
        <v>206</v>
      </c>
      <c r="E70" s="18">
        <v>410</v>
      </c>
      <c r="F70" s="19" t="s">
        <v>131</v>
      </c>
      <c r="G70" s="20">
        <f t="shared" si="60"/>
        <v>3757651561</v>
      </c>
      <c r="H70" s="20"/>
      <c r="I70" s="20"/>
      <c r="J70" s="20"/>
      <c r="K70" s="20"/>
      <c r="L70" s="20"/>
      <c r="M70" s="20"/>
      <c r="N70" s="20">
        <f>100000000</f>
        <v>100000000</v>
      </c>
      <c r="O70" s="20"/>
      <c r="P70" s="20"/>
      <c r="Q70" s="20"/>
      <c r="R70" s="20"/>
      <c r="S70" s="20"/>
      <c r="T70" s="20"/>
      <c r="U70" s="20"/>
      <c r="V70" s="20">
        <f>3000000000+457651561</f>
        <v>3457651561</v>
      </c>
      <c r="W70" s="20"/>
      <c r="X70" s="20"/>
      <c r="Y70" s="20">
        <v>200000000</v>
      </c>
      <c r="Z70" s="20"/>
      <c r="AA70" s="20"/>
      <c r="AB70" s="20"/>
      <c r="AC70" s="20"/>
      <c r="AD70" s="21">
        <f t="shared" si="28"/>
        <v>0.24673314487766579</v>
      </c>
      <c r="AE70" s="20">
        <f t="shared" si="35"/>
        <v>927137187</v>
      </c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>
        <f>+'[2]ENERO 2019'!$X$618</f>
        <v>881220521</v>
      </c>
      <c r="AU70" s="20"/>
      <c r="AV70" s="20"/>
      <c r="AW70" s="20">
        <f>+'[2]ENERO 2019'!$AA$618</f>
        <v>45916666</v>
      </c>
      <c r="AX70" s="20"/>
      <c r="AY70" s="20"/>
      <c r="AZ70" s="20"/>
      <c r="BA70" s="20"/>
      <c r="BB70" s="21">
        <f t="shared" si="14"/>
        <v>0.75326685512233427</v>
      </c>
      <c r="BC70" s="20">
        <f t="shared" si="43"/>
        <v>2830514374</v>
      </c>
      <c r="BD70" s="20">
        <f t="shared" si="52"/>
        <v>0</v>
      </c>
      <c r="BE70" s="20">
        <f t="shared" si="52"/>
        <v>0</v>
      </c>
      <c r="BF70" s="20">
        <f t="shared" si="52"/>
        <v>0</v>
      </c>
      <c r="BG70" s="20">
        <f t="shared" si="52"/>
        <v>0</v>
      </c>
      <c r="BH70" s="20">
        <f t="shared" si="52"/>
        <v>0</v>
      </c>
      <c r="BI70" s="20">
        <f t="shared" si="52"/>
        <v>0</v>
      </c>
      <c r="BJ70" s="20">
        <f t="shared" si="52"/>
        <v>100000000</v>
      </c>
      <c r="BK70" s="20">
        <f t="shared" si="52"/>
        <v>0</v>
      </c>
      <c r="BL70" s="20">
        <f t="shared" si="52"/>
        <v>0</v>
      </c>
      <c r="BM70" s="20">
        <f t="shared" si="52"/>
        <v>0</v>
      </c>
      <c r="BN70" s="20">
        <f t="shared" si="52"/>
        <v>0</v>
      </c>
      <c r="BO70" s="20">
        <f t="shared" si="52"/>
        <v>0</v>
      </c>
      <c r="BP70" s="20">
        <f t="shared" si="52"/>
        <v>0</v>
      </c>
      <c r="BQ70" s="20">
        <f t="shared" si="52"/>
        <v>0</v>
      </c>
      <c r="BR70" s="20">
        <f t="shared" ref="BR70:BS77" si="63">V70-AT70</f>
        <v>2576431040</v>
      </c>
      <c r="BS70" s="20">
        <f t="shared" si="63"/>
        <v>0</v>
      </c>
      <c r="BT70" s="20">
        <f t="shared" si="61"/>
        <v>0</v>
      </c>
      <c r="BU70" s="20">
        <f t="shared" si="61"/>
        <v>154083334</v>
      </c>
      <c r="BV70" s="20">
        <f t="shared" si="61"/>
        <v>0</v>
      </c>
      <c r="BW70" s="20">
        <f t="shared" si="61"/>
        <v>0</v>
      </c>
      <c r="BX70" s="20"/>
      <c r="BY70" s="20">
        <f t="shared" si="38"/>
        <v>0</v>
      </c>
      <c r="BZ70" s="21">
        <f t="shared" si="24"/>
        <v>3.3179028703454606E-2</v>
      </c>
      <c r="CA70" s="20">
        <f t="shared" si="39"/>
        <v>124675229</v>
      </c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>
        <f>+'[1]FEBRERO 2019'!$H$696+'[1]FEBRERO 2019'!$H$711+'[1]FEBRERO 2019'!$H$720+'[1]FEBRERO 2019'!$H$727+'[1]FEBRERO 2019'!$H$730+'[1]FEBRERO 2019'!$H$740+'[1]FEBRERO 2019'!$H$743+'[1]FEBRERO 2019'!$H$746</f>
        <v>110491899</v>
      </c>
      <c r="CQ70" s="20"/>
      <c r="CR70" s="20"/>
      <c r="CS70" s="20">
        <f>+'[1]FEBRERO 2019'!$H$718+'[1]FEBRERO 2019'!$H$722</f>
        <v>14183330</v>
      </c>
      <c r="CT70" s="20"/>
      <c r="CU70" s="20"/>
      <c r="CV70" s="20"/>
      <c r="CW70" s="20"/>
      <c r="CX70" s="21">
        <f t="shared" si="7"/>
        <v>0.96682097129654543</v>
      </c>
      <c r="CY70" s="20">
        <f t="shared" si="44"/>
        <v>3632976332</v>
      </c>
      <c r="CZ70" s="20">
        <f t="shared" si="53"/>
        <v>0</v>
      </c>
      <c r="DA70" s="20">
        <f t="shared" si="53"/>
        <v>0</v>
      </c>
      <c r="DB70" s="20">
        <f t="shared" si="53"/>
        <v>0</v>
      </c>
      <c r="DC70" s="20">
        <f t="shared" si="53"/>
        <v>0</v>
      </c>
      <c r="DD70" s="20">
        <f t="shared" si="53"/>
        <v>0</v>
      </c>
      <c r="DE70" s="20">
        <f t="shared" si="53"/>
        <v>0</v>
      </c>
      <c r="DF70" s="20">
        <f t="shared" si="53"/>
        <v>100000000</v>
      </c>
      <c r="DG70" s="20">
        <f t="shared" si="53"/>
        <v>0</v>
      </c>
      <c r="DH70" s="20">
        <f t="shared" si="53"/>
        <v>0</v>
      </c>
      <c r="DI70" s="20">
        <f t="shared" si="53"/>
        <v>0</v>
      </c>
      <c r="DJ70" s="20">
        <f t="shared" si="53"/>
        <v>0</v>
      </c>
      <c r="DK70" s="20">
        <f t="shared" si="53"/>
        <v>0</v>
      </c>
      <c r="DL70" s="20">
        <f t="shared" si="53"/>
        <v>0</v>
      </c>
      <c r="DM70" s="20">
        <f t="shared" si="53"/>
        <v>0</v>
      </c>
      <c r="DN70" s="20">
        <f t="shared" ref="DN70:DO77" si="64">V70-CP70</f>
        <v>3347159662</v>
      </c>
      <c r="DO70" s="20">
        <f t="shared" si="64"/>
        <v>0</v>
      </c>
      <c r="DP70" s="20">
        <f t="shared" si="62"/>
        <v>0</v>
      </c>
      <c r="DQ70" s="20">
        <f t="shared" si="62"/>
        <v>185816670</v>
      </c>
      <c r="DR70" s="20">
        <f t="shared" si="62"/>
        <v>0</v>
      </c>
      <c r="DS70" s="20">
        <f t="shared" si="62"/>
        <v>0</v>
      </c>
      <c r="DT70" s="20"/>
      <c r="DU70" s="20">
        <f t="shared" si="42"/>
        <v>0</v>
      </c>
    </row>
    <row r="71" spans="1:126" ht="60" customHeight="1" x14ac:dyDescent="0.3">
      <c r="A71" s="46"/>
      <c r="B71" s="226" t="s">
        <v>207</v>
      </c>
      <c r="C71" s="16" t="s">
        <v>208</v>
      </c>
      <c r="D71" s="26" t="s">
        <v>209</v>
      </c>
      <c r="E71" s="18">
        <v>410</v>
      </c>
      <c r="F71" s="19" t="s">
        <v>131</v>
      </c>
      <c r="G71" s="20">
        <f t="shared" si="60"/>
        <v>15000000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>
        <v>15000000</v>
      </c>
      <c r="Z71" s="20"/>
      <c r="AA71" s="20"/>
      <c r="AB71" s="20"/>
      <c r="AC71" s="20"/>
      <c r="AD71" s="21">
        <f t="shared" si="28"/>
        <v>0.79149633333333336</v>
      </c>
      <c r="AE71" s="20">
        <f t="shared" si="35"/>
        <v>11872445</v>
      </c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>
        <f>+'[1]FEBRERO 2019'!$AA$764</f>
        <v>11872445</v>
      </c>
      <c r="AX71" s="20"/>
      <c r="AY71" s="20"/>
      <c r="AZ71" s="20"/>
      <c r="BA71" s="20"/>
      <c r="BB71" s="21">
        <f t="shared" si="14"/>
        <v>0.20850366666666664</v>
      </c>
      <c r="BC71" s="20">
        <f t="shared" si="43"/>
        <v>3127555</v>
      </c>
      <c r="BD71" s="20">
        <f t="shared" ref="BD71:BQ77" si="65">H71-AF71</f>
        <v>0</v>
      </c>
      <c r="BE71" s="20">
        <f t="shared" si="65"/>
        <v>0</v>
      </c>
      <c r="BF71" s="20">
        <f t="shared" si="65"/>
        <v>0</v>
      </c>
      <c r="BG71" s="20">
        <f t="shared" si="65"/>
        <v>0</v>
      </c>
      <c r="BH71" s="20">
        <f t="shared" si="65"/>
        <v>0</v>
      </c>
      <c r="BI71" s="20">
        <f t="shared" si="65"/>
        <v>0</v>
      </c>
      <c r="BJ71" s="20">
        <f t="shared" si="65"/>
        <v>0</v>
      </c>
      <c r="BK71" s="20">
        <f t="shared" si="65"/>
        <v>0</v>
      </c>
      <c r="BL71" s="20">
        <f t="shared" si="65"/>
        <v>0</v>
      </c>
      <c r="BM71" s="20">
        <f t="shared" si="65"/>
        <v>0</v>
      </c>
      <c r="BN71" s="20">
        <f t="shared" si="65"/>
        <v>0</v>
      </c>
      <c r="BO71" s="20">
        <f t="shared" si="65"/>
        <v>0</v>
      </c>
      <c r="BP71" s="20">
        <f t="shared" si="65"/>
        <v>0</v>
      </c>
      <c r="BQ71" s="20">
        <f t="shared" si="65"/>
        <v>0</v>
      </c>
      <c r="BR71" s="20">
        <f t="shared" si="63"/>
        <v>0</v>
      </c>
      <c r="BS71" s="20">
        <f t="shared" si="63"/>
        <v>0</v>
      </c>
      <c r="BT71" s="20">
        <f t="shared" si="61"/>
        <v>0</v>
      </c>
      <c r="BU71" s="20">
        <f t="shared" si="61"/>
        <v>3127555</v>
      </c>
      <c r="BV71" s="20">
        <f t="shared" si="61"/>
        <v>0</v>
      </c>
      <c r="BW71" s="20">
        <f t="shared" si="61"/>
        <v>0</v>
      </c>
      <c r="BX71" s="20"/>
      <c r="BY71" s="20">
        <f t="shared" si="38"/>
        <v>0</v>
      </c>
      <c r="BZ71" s="21">
        <f t="shared" si="24"/>
        <v>0.79149619999999998</v>
      </c>
      <c r="CA71" s="20">
        <f t="shared" si="39"/>
        <v>11872443</v>
      </c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>
        <f>+'[1]FEBRERO 2019'!$H$762</f>
        <v>11872443</v>
      </c>
      <c r="CT71" s="20"/>
      <c r="CU71" s="20"/>
      <c r="CV71" s="20"/>
      <c r="CW71" s="20"/>
      <c r="CX71" s="21">
        <f t="shared" si="7"/>
        <v>0.20850380000000002</v>
      </c>
      <c r="CY71" s="20">
        <f t="shared" si="44"/>
        <v>3127557</v>
      </c>
      <c r="CZ71" s="20">
        <f t="shared" ref="CZ71:DM77" si="66">H71-CB71</f>
        <v>0</v>
      </c>
      <c r="DA71" s="20">
        <f t="shared" si="66"/>
        <v>0</v>
      </c>
      <c r="DB71" s="20">
        <f t="shared" si="66"/>
        <v>0</v>
      </c>
      <c r="DC71" s="20">
        <f t="shared" si="66"/>
        <v>0</v>
      </c>
      <c r="DD71" s="20">
        <f t="shared" si="66"/>
        <v>0</v>
      </c>
      <c r="DE71" s="20">
        <f t="shared" si="66"/>
        <v>0</v>
      </c>
      <c r="DF71" s="20">
        <f t="shared" si="66"/>
        <v>0</v>
      </c>
      <c r="DG71" s="20">
        <f t="shared" si="66"/>
        <v>0</v>
      </c>
      <c r="DH71" s="20">
        <f t="shared" si="66"/>
        <v>0</v>
      </c>
      <c r="DI71" s="20">
        <f t="shared" si="66"/>
        <v>0</v>
      </c>
      <c r="DJ71" s="20">
        <f t="shared" si="66"/>
        <v>0</v>
      </c>
      <c r="DK71" s="20">
        <f t="shared" si="66"/>
        <v>0</v>
      </c>
      <c r="DL71" s="20">
        <f t="shared" si="66"/>
        <v>0</v>
      </c>
      <c r="DM71" s="20">
        <f t="shared" si="66"/>
        <v>0</v>
      </c>
      <c r="DN71" s="20">
        <f t="shared" si="64"/>
        <v>0</v>
      </c>
      <c r="DO71" s="20">
        <f t="shared" si="64"/>
        <v>0</v>
      </c>
      <c r="DP71" s="20">
        <f t="shared" si="62"/>
        <v>0</v>
      </c>
      <c r="DQ71" s="20">
        <f t="shared" si="62"/>
        <v>3127557</v>
      </c>
      <c r="DR71" s="20">
        <f t="shared" si="62"/>
        <v>0</v>
      </c>
      <c r="DS71" s="20">
        <f t="shared" si="62"/>
        <v>0</v>
      </c>
      <c r="DT71" s="20"/>
      <c r="DU71" s="20">
        <f t="shared" si="42"/>
        <v>0</v>
      </c>
    </row>
    <row r="72" spans="1:126" ht="63.75" customHeight="1" x14ac:dyDescent="0.3">
      <c r="A72" s="46"/>
      <c r="B72" s="226"/>
      <c r="C72" s="16" t="s">
        <v>210</v>
      </c>
      <c r="D72" s="26" t="s">
        <v>211</v>
      </c>
      <c r="E72" s="18">
        <v>410</v>
      </c>
      <c r="F72" s="19" t="s">
        <v>131</v>
      </c>
      <c r="G72" s="20">
        <f t="shared" si="60"/>
        <v>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1" t="e">
        <f t="shared" si="28"/>
        <v>#DIV/0!</v>
      </c>
      <c r="AE72" s="20">
        <f t="shared" si="35"/>
        <v>0</v>
      </c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1" t="e">
        <f t="shared" si="14"/>
        <v>#DIV/0!</v>
      </c>
      <c r="BC72" s="20">
        <f t="shared" si="43"/>
        <v>0</v>
      </c>
      <c r="BD72" s="20">
        <f t="shared" si="65"/>
        <v>0</v>
      </c>
      <c r="BE72" s="20">
        <f t="shared" si="65"/>
        <v>0</v>
      </c>
      <c r="BF72" s="20">
        <f t="shared" si="65"/>
        <v>0</v>
      </c>
      <c r="BG72" s="20">
        <f t="shared" si="65"/>
        <v>0</v>
      </c>
      <c r="BH72" s="20">
        <f t="shared" si="65"/>
        <v>0</v>
      </c>
      <c r="BI72" s="20">
        <f t="shared" si="65"/>
        <v>0</v>
      </c>
      <c r="BJ72" s="20">
        <f t="shared" si="65"/>
        <v>0</v>
      </c>
      <c r="BK72" s="20">
        <f t="shared" si="65"/>
        <v>0</v>
      </c>
      <c r="BL72" s="20">
        <f t="shared" si="65"/>
        <v>0</v>
      </c>
      <c r="BM72" s="20">
        <f t="shared" si="65"/>
        <v>0</v>
      </c>
      <c r="BN72" s="20">
        <f t="shared" si="65"/>
        <v>0</v>
      </c>
      <c r="BO72" s="20">
        <f t="shared" si="65"/>
        <v>0</v>
      </c>
      <c r="BP72" s="20">
        <f t="shared" si="65"/>
        <v>0</v>
      </c>
      <c r="BQ72" s="20">
        <f t="shared" si="65"/>
        <v>0</v>
      </c>
      <c r="BR72" s="20">
        <f t="shared" si="63"/>
        <v>0</v>
      </c>
      <c r="BS72" s="20">
        <f t="shared" si="63"/>
        <v>0</v>
      </c>
      <c r="BT72" s="20">
        <f t="shared" si="61"/>
        <v>0</v>
      </c>
      <c r="BU72" s="20">
        <f t="shared" si="61"/>
        <v>0</v>
      </c>
      <c r="BV72" s="20">
        <f t="shared" si="61"/>
        <v>0</v>
      </c>
      <c r="BW72" s="20">
        <f t="shared" si="61"/>
        <v>0</v>
      </c>
      <c r="BX72" s="20"/>
      <c r="BY72" s="20">
        <f t="shared" si="38"/>
        <v>0</v>
      </c>
      <c r="BZ72" s="21" t="e">
        <f t="shared" si="24"/>
        <v>#DIV/0!</v>
      </c>
      <c r="CA72" s="20">
        <f t="shared" si="39"/>
        <v>0</v>
      </c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1" t="e">
        <f t="shared" si="7"/>
        <v>#DIV/0!</v>
      </c>
      <c r="CY72" s="20">
        <f t="shared" si="44"/>
        <v>0</v>
      </c>
      <c r="CZ72" s="20">
        <f t="shared" si="66"/>
        <v>0</v>
      </c>
      <c r="DA72" s="20">
        <f t="shared" si="66"/>
        <v>0</v>
      </c>
      <c r="DB72" s="20">
        <f t="shared" si="66"/>
        <v>0</v>
      </c>
      <c r="DC72" s="20">
        <f t="shared" si="66"/>
        <v>0</v>
      </c>
      <c r="DD72" s="20">
        <f t="shared" si="66"/>
        <v>0</v>
      </c>
      <c r="DE72" s="20">
        <f t="shared" si="66"/>
        <v>0</v>
      </c>
      <c r="DF72" s="20">
        <f t="shared" si="66"/>
        <v>0</v>
      </c>
      <c r="DG72" s="20">
        <f t="shared" si="66"/>
        <v>0</v>
      </c>
      <c r="DH72" s="20">
        <f t="shared" si="66"/>
        <v>0</v>
      </c>
      <c r="DI72" s="20">
        <f t="shared" si="66"/>
        <v>0</v>
      </c>
      <c r="DJ72" s="20">
        <f t="shared" si="66"/>
        <v>0</v>
      </c>
      <c r="DK72" s="20">
        <f t="shared" si="66"/>
        <v>0</v>
      </c>
      <c r="DL72" s="20">
        <f t="shared" si="66"/>
        <v>0</v>
      </c>
      <c r="DM72" s="20">
        <f t="shared" si="66"/>
        <v>0</v>
      </c>
      <c r="DN72" s="20">
        <f t="shared" si="64"/>
        <v>0</v>
      </c>
      <c r="DO72" s="20">
        <f t="shared" si="64"/>
        <v>0</v>
      </c>
      <c r="DP72" s="20">
        <f t="shared" si="62"/>
        <v>0</v>
      </c>
      <c r="DQ72" s="20">
        <f t="shared" si="62"/>
        <v>0</v>
      </c>
      <c r="DR72" s="20">
        <f t="shared" si="62"/>
        <v>0</v>
      </c>
      <c r="DS72" s="20">
        <f t="shared" si="62"/>
        <v>0</v>
      </c>
      <c r="DT72" s="20"/>
      <c r="DU72" s="20">
        <f t="shared" si="42"/>
        <v>0</v>
      </c>
    </row>
    <row r="73" spans="1:126" ht="33" customHeight="1" x14ac:dyDescent="0.3">
      <c r="A73" s="194"/>
      <c r="B73" s="216" t="s">
        <v>212</v>
      </c>
      <c r="C73" s="16" t="s">
        <v>213</v>
      </c>
      <c r="D73" s="26" t="s">
        <v>214</v>
      </c>
      <c r="E73" s="18">
        <v>410</v>
      </c>
      <c r="F73" s="19" t="s">
        <v>215</v>
      </c>
      <c r="G73" s="20">
        <f t="shared" si="60"/>
        <v>107000000</v>
      </c>
      <c r="H73" s="20"/>
      <c r="I73" s="20"/>
      <c r="J73" s="20"/>
      <c r="K73" s="20"/>
      <c r="L73" s="20"/>
      <c r="M73" s="29"/>
      <c r="N73" s="20">
        <v>32000000</v>
      </c>
      <c r="O73" s="29"/>
      <c r="P73" s="29"/>
      <c r="Q73" s="20"/>
      <c r="R73" s="20"/>
      <c r="S73" s="20"/>
      <c r="T73" s="20"/>
      <c r="U73" s="20"/>
      <c r="V73" s="20"/>
      <c r="W73" s="20"/>
      <c r="X73" s="20"/>
      <c r="Y73" s="20">
        <v>50000000</v>
      </c>
      <c r="Z73" s="20"/>
      <c r="AA73" s="20"/>
      <c r="AB73" s="20"/>
      <c r="AC73" s="20">
        <f>25000000</f>
        <v>25000000</v>
      </c>
      <c r="AD73" s="21">
        <f>+AE73/G73</f>
        <v>5.8442364485981307E-2</v>
      </c>
      <c r="AE73" s="20">
        <f t="shared" si="35"/>
        <v>6253333</v>
      </c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>
        <f>+'[2]ENERO 2019'!$AA$680</f>
        <v>6253333</v>
      </c>
      <c r="AX73" s="20"/>
      <c r="AY73" s="20"/>
      <c r="AZ73" s="20"/>
      <c r="BA73" s="20"/>
      <c r="BB73" s="21">
        <f t="shared" si="14"/>
        <v>0.94155763551401872</v>
      </c>
      <c r="BC73" s="20">
        <f t="shared" si="43"/>
        <v>100746667</v>
      </c>
      <c r="BD73" s="20">
        <f t="shared" si="65"/>
        <v>0</v>
      </c>
      <c r="BE73" s="20">
        <f t="shared" si="65"/>
        <v>0</v>
      </c>
      <c r="BF73" s="20">
        <f t="shared" si="65"/>
        <v>0</v>
      </c>
      <c r="BG73" s="20">
        <f t="shared" si="65"/>
        <v>0</v>
      </c>
      <c r="BH73" s="20">
        <f t="shared" si="65"/>
        <v>0</v>
      </c>
      <c r="BI73" s="20">
        <f t="shared" si="65"/>
        <v>0</v>
      </c>
      <c r="BJ73" s="20">
        <f t="shared" si="65"/>
        <v>32000000</v>
      </c>
      <c r="BK73" s="20">
        <f t="shared" si="65"/>
        <v>0</v>
      </c>
      <c r="BL73" s="20">
        <f t="shared" si="65"/>
        <v>0</v>
      </c>
      <c r="BM73" s="20">
        <f t="shared" si="65"/>
        <v>0</v>
      </c>
      <c r="BN73" s="20">
        <f t="shared" si="65"/>
        <v>0</v>
      </c>
      <c r="BO73" s="20">
        <f t="shared" si="65"/>
        <v>0</v>
      </c>
      <c r="BP73" s="20">
        <f t="shared" si="65"/>
        <v>0</v>
      </c>
      <c r="BQ73" s="20">
        <f t="shared" si="65"/>
        <v>0</v>
      </c>
      <c r="BR73" s="20">
        <f t="shared" si="63"/>
        <v>0</v>
      </c>
      <c r="BS73" s="20">
        <f t="shared" si="63"/>
        <v>0</v>
      </c>
      <c r="BT73" s="20">
        <f t="shared" si="61"/>
        <v>0</v>
      </c>
      <c r="BU73" s="20">
        <f t="shared" si="61"/>
        <v>43746667</v>
      </c>
      <c r="BV73" s="20">
        <f t="shared" si="61"/>
        <v>0</v>
      </c>
      <c r="BW73" s="20">
        <f t="shared" si="61"/>
        <v>0</v>
      </c>
      <c r="BX73" s="20"/>
      <c r="BY73" s="20">
        <f t="shared" si="38"/>
        <v>25000000</v>
      </c>
      <c r="BZ73" s="21">
        <f>+CA73/G73</f>
        <v>5.8442364485981307E-2</v>
      </c>
      <c r="CA73" s="20">
        <f t="shared" si="39"/>
        <v>6253333</v>
      </c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>
        <f>+'[1]FEBRERO 2019'!$H$784</f>
        <v>6253333</v>
      </c>
      <c r="CT73" s="20"/>
      <c r="CU73" s="20"/>
      <c r="CV73" s="20"/>
      <c r="CW73" s="20"/>
      <c r="CX73" s="21">
        <f t="shared" si="7"/>
        <v>0.94155763551401872</v>
      </c>
      <c r="CY73" s="20">
        <f t="shared" si="44"/>
        <v>100746667</v>
      </c>
      <c r="CZ73" s="20">
        <f t="shared" si="66"/>
        <v>0</v>
      </c>
      <c r="DA73" s="20">
        <f t="shared" si="66"/>
        <v>0</v>
      </c>
      <c r="DB73" s="20">
        <f t="shared" si="66"/>
        <v>0</v>
      </c>
      <c r="DC73" s="20">
        <f t="shared" si="66"/>
        <v>0</v>
      </c>
      <c r="DD73" s="20">
        <f t="shared" si="66"/>
        <v>0</v>
      </c>
      <c r="DE73" s="20">
        <f t="shared" si="66"/>
        <v>0</v>
      </c>
      <c r="DF73" s="20">
        <f t="shared" si="66"/>
        <v>32000000</v>
      </c>
      <c r="DG73" s="20">
        <f t="shared" si="66"/>
        <v>0</v>
      </c>
      <c r="DH73" s="20">
        <f t="shared" si="66"/>
        <v>0</v>
      </c>
      <c r="DI73" s="20">
        <f t="shared" si="66"/>
        <v>0</v>
      </c>
      <c r="DJ73" s="20">
        <f t="shared" si="66"/>
        <v>0</v>
      </c>
      <c r="DK73" s="20">
        <f t="shared" si="66"/>
        <v>0</v>
      </c>
      <c r="DL73" s="20">
        <f t="shared" si="66"/>
        <v>0</v>
      </c>
      <c r="DM73" s="20">
        <f t="shared" si="66"/>
        <v>0</v>
      </c>
      <c r="DN73" s="20">
        <f t="shared" si="64"/>
        <v>0</v>
      </c>
      <c r="DO73" s="20">
        <f t="shared" si="64"/>
        <v>0</v>
      </c>
      <c r="DP73" s="20">
        <f t="shared" si="62"/>
        <v>0</v>
      </c>
      <c r="DQ73" s="20">
        <f t="shared" si="62"/>
        <v>43746667</v>
      </c>
      <c r="DR73" s="20">
        <f t="shared" si="62"/>
        <v>0</v>
      </c>
      <c r="DS73" s="20">
        <f t="shared" si="62"/>
        <v>0</v>
      </c>
      <c r="DT73" s="20"/>
      <c r="DU73" s="20">
        <f t="shared" si="42"/>
        <v>25000000</v>
      </c>
      <c r="DV73" s="38"/>
    </row>
    <row r="74" spans="1:126" ht="75" customHeight="1" x14ac:dyDescent="0.3">
      <c r="A74" s="194"/>
      <c r="B74" s="216"/>
      <c r="C74" s="16" t="s">
        <v>216</v>
      </c>
      <c r="D74" s="26" t="s">
        <v>217</v>
      </c>
      <c r="E74" s="18">
        <v>410</v>
      </c>
      <c r="F74" s="19" t="s">
        <v>131</v>
      </c>
      <c r="G74" s="20">
        <f t="shared" si="60"/>
        <v>10000000</v>
      </c>
      <c r="H74" s="20"/>
      <c r="I74" s="20"/>
      <c r="J74" s="20"/>
      <c r="K74" s="20"/>
      <c r="L74" s="20"/>
      <c r="M74" s="29"/>
      <c r="N74" s="20"/>
      <c r="O74" s="29"/>
      <c r="P74" s="29"/>
      <c r="Q74" s="20"/>
      <c r="R74" s="20"/>
      <c r="S74" s="20"/>
      <c r="T74" s="20"/>
      <c r="U74" s="20"/>
      <c r="V74" s="20"/>
      <c r="W74" s="20"/>
      <c r="X74" s="20"/>
      <c r="Y74" s="20">
        <v>10000000</v>
      </c>
      <c r="Z74" s="20"/>
      <c r="AA74" s="20"/>
      <c r="AB74" s="20"/>
      <c r="AC74" s="20"/>
      <c r="AD74" s="21">
        <f>+AE74/G74</f>
        <v>0</v>
      </c>
      <c r="AE74" s="20">
        <f t="shared" si="35"/>
        <v>0</v>
      </c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1">
        <f t="shared" si="14"/>
        <v>1</v>
      </c>
      <c r="BC74" s="20">
        <f t="shared" si="43"/>
        <v>10000000</v>
      </c>
      <c r="BD74" s="20">
        <f t="shared" si="65"/>
        <v>0</v>
      </c>
      <c r="BE74" s="20">
        <f t="shared" si="65"/>
        <v>0</v>
      </c>
      <c r="BF74" s="20">
        <f t="shared" si="65"/>
        <v>0</v>
      </c>
      <c r="BG74" s="20">
        <f t="shared" si="65"/>
        <v>0</v>
      </c>
      <c r="BH74" s="20">
        <f t="shared" si="65"/>
        <v>0</v>
      </c>
      <c r="BI74" s="20">
        <f t="shared" si="65"/>
        <v>0</v>
      </c>
      <c r="BJ74" s="20">
        <f t="shared" si="65"/>
        <v>0</v>
      </c>
      <c r="BK74" s="20">
        <f t="shared" si="65"/>
        <v>0</v>
      </c>
      <c r="BL74" s="20">
        <f t="shared" si="65"/>
        <v>0</v>
      </c>
      <c r="BM74" s="20">
        <f t="shared" si="65"/>
        <v>0</v>
      </c>
      <c r="BN74" s="20">
        <f t="shared" si="65"/>
        <v>0</v>
      </c>
      <c r="BO74" s="20">
        <f t="shared" si="65"/>
        <v>0</v>
      </c>
      <c r="BP74" s="20">
        <f t="shared" si="65"/>
        <v>0</v>
      </c>
      <c r="BQ74" s="20">
        <f t="shared" si="65"/>
        <v>0</v>
      </c>
      <c r="BR74" s="20">
        <f t="shared" si="63"/>
        <v>0</v>
      </c>
      <c r="BS74" s="20">
        <f t="shared" si="63"/>
        <v>0</v>
      </c>
      <c r="BT74" s="20">
        <f t="shared" si="61"/>
        <v>0</v>
      </c>
      <c r="BU74" s="20">
        <f t="shared" si="61"/>
        <v>10000000</v>
      </c>
      <c r="BV74" s="20">
        <f t="shared" si="61"/>
        <v>0</v>
      </c>
      <c r="BW74" s="20">
        <f t="shared" si="61"/>
        <v>0</v>
      </c>
      <c r="BX74" s="20"/>
      <c r="BY74" s="20">
        <f t="shared" si="38"/>
        <v>0</v>
      </c>
      <c r="BZ74" s="21">
        <f>+CA74/G74</f>
        <v>0</v>
      </c>
      <c r="CA74" s="20">
        <f t="shared" si="39"/>
        <v>0</v>
      </c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1">
        <f t="shared" si="7"/>
        <v>1</v>
      </c>
      <c r="CY74" s="20">
        <f t="shared" si="44"/>
        <v>10000000</v>
      </c>
      <c r="CZ74" s="20">
        <f t="shared" si="66"/>
        <v>0</v>
      </c>
      <c r="DA74" s="20">
        <f t="shared" si="66"/>
        <v>0</v>
      </c>
      <c r="DB74" s="20">
        <f t="shared" si="66"/>
        <v>0</v>
      </c>
      <c r="DC74" s="20">
        <f t="shared" si="66"/>
        <v>0</v>
      </c>
      <c r="DD74" s="20">
        <f t="shared" si="66"/>
        <v>0</v>
      </c>
      <c r="DE74" s="20">
        <f t="shared" si="66"/>
        <v>0</v>
      </c>
      <c r="DF74" s="20">
        <f t="shared" si="66"/>
        <v>0</v>
      </c>
      <c r="DG74" s="20">
        <f t="shared" si="66"/>
        <v>0</v>
      </c>
      <c r="DH74" s="20">
        <f t="shared" si="66"/>
        <v>0</v>
      </c>
      <c r="DI74" s="20">
        <f t="shared" si="66"/>
        <v>0</v>
      </c>
      <c r="DJ74" s="20">
        <f t="shared" si="66"/>
        <v>0</v>
      </c>
      <c r="DK74" s="20">
        <f t="shared" si="66"/>
        <v>0</v>
      </c>
      <c r="DL74" s="20">
        <f t="shared" si="66"/>
        <v>0</v>
      </c>
      <c r="DM74" s="20">
        <f t="shared" si="66"/>
        <v>0</v>
      </c>
      <c r="DN74" s="20">
        <f t="shared" si="64"/>
        <v>0</v>
      </c>
      <c r="DO74" s="20">
        <f t="shared" si="64"/>
        <v>0</v>
      </c>
      <c r="DP74" s="20">
        <f t="shared" si="62"/>
        <v>0</v>
      </c>
      <c r="DQ74" s="20">
        <f t="shared" si="62"/>
        <v>10000000</v>
      </c>
      <c r="DR74" s="20">
        <f t="shared" si="62"/>
        <v>0</v>
      </c>
      <c r="DS74" s="20">
        <f t="shared" si="62"/>
        <v>0</v>
      </c>
      <c r="DT74" s="20"/>
      <c r="DU74" s="20">
        <f t="shared" si="42"/>
        <v>0</v>
      </c>
      <c r="DV74" s="38"/>
    </row>
    <row r="75" spans="1:126" ht="45" customHeight="1" x14ac:dyDescent="0.3">
      <c r="A75" s="194"/>
      <c r="B75" s="43" t="s">
        <v>218</v>
      </c>
      <c r="C75" s="16" t="s">
        <v>219</v>
      </c>
      <c r="D75" s="26" t="s">
        <v>220</v>
      </c>
      <c r="E75" s="18">
        <v>410</v>
      </c>
      <c r="F75" s="19" t="s">
        <v>221</v>
      </c>
      <c r="G75" s="20">
        <f t="shared" si="60"/>
        <v>130982598</v>
      </c>
      <c r="H75" s="20"/>
      <c r="I75" s="20"/>
      <c r="J75" s="20"/>
      <c r="K75" s="20"/>
      <c r="L75" s="20"/>
      <c r="M75" s="29"/>
      <c r="N75" s="20">
        <v>50000000</v>
      </c>
      <c r="O75" s="29"/>
      <c r="P75" s="29"/>
      <c r="Q75" s="20"/>
      <c r="R75" s="20"/>
      <c r="S75" s="20"/>
      <c r="T75" s="20"/>
      <c r="U75" s="20"/>
      <c r="V75" s="20"/>
      <c r="W75" s="20"/>
      <c r="X75" s="20"/>
      <c r="Y75" s="20">
        <v>30000000</v>
      </c>
      <c r="Z75" s="20"/>
      <c r="AA75" s="20"/>
      <c r="AB75" s="20"/>
      <c r="AC75" s="20">
        <v>50982598</v>
      </c>
      <c r="AD75" s="21">
        <f t="shared" ref="AD75:AD93" si="67">+AE75/G75</f>
        <v>0.43059115379586532</v>
      </c>
      <c r="AE75" s="20">
        <f t="shared" si="35"/>
        <v>56399948</v>
      </c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>
        <f>+'[1]FEBRERO 2019'!$AA$807</f>
        <v>26860683</v>
      </c>
      <c r="AX75" s="20"/>
      <c r="AY75" s="20"/>
      <c r="AZ75" s="20"/>
      <c r="BA75" s="20">
        <f>+'[2]ENERO 2019'!$AF$701</f>
        <v>29539265</v>
      </c>
      <c r="BB75" s="21">
        <f t="shared" si="14"/>
        <v>0.56940884620413468</v>
      </c>
      <c r="BC75" s="20">
        <f t="shared" si="43"/>
        <v>74582650</v>
      </c>
      <c r="BD75" s="20">
        <f t="shared" si="65"/>
        <v>0</v>
      </c>
      <c r="BE75" s="20">
        <f t="shared" si="65"/>
        <v>0</v>
      </c>
      <c r="BF75" s="20">
        <f t="shared" si="65"/>
        <v>0</v>
      </c>
      <c r="BG75" s="20">
        <f t="shared" si="65"/>
        <v>0</v>
      </c>
      <c r="BH75" s="20">
        <f t="shared" si="65"/>
        <v>0</v>
      </c>
      <c r="BI75" s="20">
        <f t="shared" si="65"/>
        <v>0</v>
      </c>
      <c r="BJ75" s="20">
        <f t="shared" si="65"/>
        <v>50000000</v>
      </c>
      <c r="BK75" s="20">
        <f t="shared" si="65"/>
        <v>0</v>
      </c>
      <c r="BL75" s="20">
        <f t="shared" si="65"/>
        <v>0</v>
      </c>
      <c r="BM75" s="20">
        <f t="shared" si="65"/>
        <v>0</v>
      </c>
      <c r="BN75" s="20">
        <f t="shared" si="65"/>
        <v>0</v>
      </c>
      <c r="BO75" s="20">
        <f t="shared" si="65"/>
        <v>0</v>
      </c>
      <c r="BP75" s="20">
        <f t="shared" si="65"/>
        <v>0</v>
      </c>
      <c r="BQ75" s="20">
        <f t="shared" si="65"/>
        <v>0</v>
      </c>
      <c r="BR75" s="20">
        <f t="shared" si="63"/>
        <v>0</v>
      </c>
      <c r="BS75" s="20">
        <f t="shared" si="63"/>
        <v>0</v>
      </c>
      <c r="BT75" s="20">
        <f t="shared" si="61"/>
        <v>0</v>
      </c>
      <c r="BU75" s="20">
        <f t="shared" si="61"/>
        <v>3139317</v>
      </c>
      <c r="BV75" s="20">
        <f t="shared" si="61"/>
        <v>0</v>
      </c>
      <c r="BW75" s="20">
        <f t="shared" si="61"/>
        <v>0</v>
      </c>
      <c r="BX75" s="20"/>
      <c r="BY75" s="20">
        <f t="shared" si="38"/>
        <v>21443333</v>
      </c>
      <c r="BZ75" s="21">
        <f t="shared" ref="BZ75:BZ93" si="68">+CA75/G75</f>
        <v>0.30661912050332057</v>
      </c>
      <c r="CA75" s="20">
        <f>SUM(CB75:CW75)</f>
        <v>40161769</v>
      </c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>
        <f>+'[1]FEBRERO 2019'!$H$812+'[1]FEBRERO 2019'!$H$815+'[1]FEBRERO 2019'!$H$817</f>
        <v>17283683</v>
      </c>
      <c r="CT75" s="20"/>
      <c r="CU75" s="20"/>
      <c r="CV75" s="20"/>
      <c r="CW75" s="20">
        <f>+'[1]FEBRERO 2019'!$H$808+'[1]FEBRERO 2019'!$H$810</f>
        <v>22878086</v>
      </c>
      <c r="CX75" s="21">
        <f t="shared" si="7"/>
        <v>0.69338087949667937</v>
      </c>
      <c r="CY75" s="20">
        <f t="shared" si="44"/>
        <v>90820829</v>
      </c>
      <c r="CZ75" s="20">
        <f t="shared" si="66"/>
        <v>0</v>
      </c>
      <c r="DA75" s="20">
        <f t="shared" si="66"/>
        <v>0</v>
      </c>
      <c r="DB75" s="20">
        <f t="shared" si="66"/>
        <v>0</v>
      </c>
      <c r="DC75" s="20">
        <f t="shared" si="66"/>
        <v>0</v>
      </c>
      <c r="DD75" s="20">
        <f t="shared" si="66"/>
        <v>0</v>
      </c>
      <c r="DE75" s="20">
        <f t="shared" si="66"/>
        <v>0</v>
      </c>
      <c r="DF75" s="20">
        <f t="shared" si="66"/>
        <v>50000000</v>
      </c>
      <c r="DG75" s="20">
        <f t="shared" si="66"/>
        <v>0</v>
      </c>
      <c r="DH75" s="20">
        <f t="shared" si="66"/>
        <v>0</v>
      </c>
      <c r="DI75" s="20">
        <f t="shared" si="66"/>
        <v>0</v>
      </c>
      <c r="DJ75" s="20">
        <f t="shared" si="66"/>
        <v>0</v>
      </c>
      <c r="DK75" s="20">
        <f t="shared" si="66"/>
        <v>0</v>
      </c>
      <c r="DL75" s="20">
        <f t="shared" si="66"/>
        <v>0</v>
      </c>
      <c r="DM75" s="20">
        <f t="shared" si="66"/>
        <v>0</v>
      </c>
      <c r="DN75" s="20">
        <f t="shared" si="64"/>
        <v>0</v>
      </c>
      <c r="DO75" s="20">
        <f t="shared" si="64"/>
        <v>0</v>
      </c>
      <c r="DP75" s="20">
        <f t="shared" si="62"/>
        <v>0</v>
      </c>
      <c r="DQ75" s="20">
        <f t="shared" si="62"/>
        <v>12716317</v>
      </c>
      <c r="DR75" s="20">
        <f t="shared" si="62"/>
        <v>0</v>
      </c>
      <c r="DS75" s="20">
        <f t="shared" si="62"/>
        <v>0</v>
      </c>
      <c r="DT75" s="20"/>
      <c r="DU75" s="20">
        <f t="shared" si="42"/>
        <v>28104512</v>
      </c>
      <c r="DV75" s="38"/>
    </row>
    <row r="76" spans="1:126" ht="35.25" customHeight="1" x14ac:dyDescent="0.3">
      <c r="A76" s="194"/>
      <c r="B76" s="43"/>
      <c r="C76" s="16" t="s">
        <v>222</v>
      </c>
      <c r="D76" s="26" t="s">
        <v>223</v>
      </c>
      <c r="E76" s="18">
        <v>410</v>
      </c>
      <c r="F76" s="19" t="s">
        <v>224</v>
      </c>
      <c r="G76" s="20">
        <f t="shared" si="60"/>
        <v>85000000</v>
      </c>
      <c r="H76" s="20"/>
      <c r="I76" s="20"/>
      <c r="J76" s="20"/>
      <c r="K76" s="20"/>
      <c r="L76" s="20"/>
      <c r="M76" s="29"/>
      <c r="N76" s="20">
        <v>50000000</v>
      </c>
      <c r="O76" s="29"/>
      <c r="P76" s="29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/>
      <c r="AC76" s="20">
        <f>5000000</f>
        <v>5000000</v>
      </c>
      <c r="AD76" s="21">
        <f t="shared" si="67"/>
        <v>0</v>
      </c>
      <c r="AE76" s="20">
        <f t="shared" si="35"/>
        <v>0</v>
      </c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1">
        <f t="shared" si="14"/>
        <v>1</v>
      </c>
      <c r="BC76" s="20">
        <f t="shared" si="43"/>
        <v>85000000</v>
      </c>
      <c r="BD76" s="20">
        <f t="shared" si="65"/>
        <v>0</v>
      </c>
      <c r="BE76" s="20">
        <f t="shared" si="65"/>
        <v>0</v>
      </c>
      <c r="BF76" s="20">
        <f t="shared" si="65"/>
        <v>0</v>
      </c>
      <c r="BG76" s="20">
        <f t="shared" si="65"/>
        <v>0</v>
      </c>
      <c r="BH76" s="20">
        <f t="shared" si="65"/>
        <v>0</v>
      </c>
      <c r="BI76" s="20">
        <f t="shared" si="65"/>
        <v>0</v>
      </c>
      <c r="BJ76" s="20">
        <f t="shared" si="65"/>
        <v>50000000</v>
      </c>
      <c r="BK76" s="20">
        <f t="shared" si="65"/>
        <v>0</v>
      </c>
      <c r="BL76" s="20">
        <f t="shared" si="65"/>
        <v>0</v>
      </c>
      <c r="BM76" s="20">
        <f t="shared" si="65"/>
        <v>0</v>
      </c>
      <c r="BN76" s="20">
        <f t="shared" si="65"/>
        <v>0</v>
      </c>
      <c r="BO76" s="20">
        <f t="shared" si="65"/>
        <v>0</v>
      </c>
      <c r="BP76" s="20">
        <f t="shared" si="65"/>
        <v>0</v>
      </c>
      <c r="BQ76" s="20">
        <f t="shared" si="65"/>
        <v>0</v>
      </c>
      <c r="BR76" s="20">
        <f t="shared" si="63"/>
        <v>0</v>
      </c>
      <c r="BS76" s="20">
        <f t="shared" si="63"/>
        <v>0</v>
      </c>
      <c r="BT76" s="20">
        <f t="shared" si="61"/>
        <v>0</v>
      </c>
      <c r="BU76" s="20">
        <f t="shared" si="61"/>
        <v>30000000</v>
      </c>
      <c r="BV76" s="20">
        <f t="shared" si="61"/>
        <v>0</v>
      </c>
      <c r="BW76" s="20">
        <f t="shared" si="61"/>
        <v>0</v>
      </c>
      <c r="BX76" s="20"/>
      <c r="BY76" s="20">
        <f t="shared" si="38"/>
        <v>5000000</v>
      </c>
      <c r="BZ76" s="21">
        <f t="shared" si="68"/>
        <v>0</v>
      </c>
      <c r="CA76" s="20">
        <f>SUM(CB76:CW76)</f>
        <v>0</v>
      </c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1">
        <f t="shared" si="7"/>
        <v>1</v>
      </c>
      <c r="CY76" s="20">
        <f t="shared" si="44"/>
        <v>85000000</v>
      </c>
      <c r="CZ76" s="20">
        <f t="shared" si="66"/>
        <v>0</v>
      </c>
      <c r="DA76" s="20">
        <f t="shared" si="66"/>
        <v>0</v>
      </c>
      <c r="DB76" s="20">
        <f t="shared" si="66"/>
        <v>0</v>
      </c>
      <c r="DC76" s="20">
        <f t="shared" si="66"/>
        <v>0</v>
      </c>
      <c r="DD76" s="20">
        <f t="shared" si="66"/>
        <v>0</v>
      </c>
      <c r="DE76" s="20">
        <f t="shared" si="66"/>
        <v>0</v>
      </c>
      <c r="DF76" s="20">
        <f t="shared" si="66"/>
        <v>50000000</v>
      </c>
      <c r="DG76" s="20">
        <f t="shared" si="66"/>
        <v>0</v>
      </c>
      <c r="DH76" s="20">
        <f t="shared" si="66"/>
        <v>0</v>
      </c>
      <c r="DI76" s="20">
        <f t="shared" si="66"/>
        <v>0</v>
      </c>
      <c r="DJ76" s="20">
        <f t="shared" si="66"/>
        <v>0</v>
      </c>
      <c r="DK76" s="20">
        <f t="shared" si="66"/>
        <v>0</v>
      </c>
      <c r="DL76" s="20">
        <f t="shared" si="66"/>
        <v>0</v>
      </c>
      <c r="DM76" s="20">
        <f t="shared" si="66"/>
        <v>0</v>
      </c>
      <c r="DN76" s="20">
        <f t="shared" si="64"/>
        <v>0</v>
      </c>
      <c r="DO76" s="20">
        <f t="shared" si="64"/>
        <v>0</v>
      </c>
      <c r="DP76" s="20">
        <f t="shared" si="62"/>
        <v>0</v>
      </c>
      <c r="DQ76" s="20">
        <f t="shared" si="62"/>
        <v>30000000</v>
      </c>
      <c r="DR76" s="20">
        <f t="shared" si="62"/>
        <v>0</v>
      </c>
      <c r="DS76" s="20">
        <f t="shared" si="62"/>
        <v>0</v>
      </c>
      <c r="DT76" s="20"/>
      <c r="DU76" s="20">
        <f t="shared" si="42"/>
        <v>5000000</v>
      </c>
      <c r="DV76" s="38"/>
    </row>
    <row r="77" spans="1:126" ht="62.25" customHeight="1" x14ac:dyDescent="0.3">
      <c r="A77" s="194"/>
      <c r="B77" s="43"/>
      <c r="C77" s="16" t="s">
        <v>225</v>
      </c>
      <c r="D77" s="26" t="s">
        <v>226</v>
      </c>
      <c r="E77" s="18">
        <v>410</v>
      </c>
      <c r="F77" s="19" t="s">
        <v>224</v>
      </c>
      <c r="G77" s="20">
        <f t="shared" si="60"/>
        <v>128423391</v>
      </c>
      <c r="H77" s="20"/>
      <c r="I77" s="20"/>
      <c r="J77" s="20"/>
      <c r="K77" s="20"/>
      <c r="L77" s="20"/>
      <c r="M77" s="29"/>
      <c r="N77" s="20">
        <v>50000000</v>
      </c>
      <c r="O77" s="29"/>
      <c r="P77" s="29"/>
      <c r="Q77" s="20"/>
      <c r="R77" s="20"/>
      <c r="S77" s="20"/>
      <c r="T77" s="20"/>
      <c r="U77" s="20"/>
      <c r="V77" s="20"/>
      <c r="W77" s="20"/>
      <c r="X77" s="20"/>
      <c r="Y77" s="20">
        <v>70423391</v>
      </c>
      <c r="Z77" s="20"/>
      <c r="AA77" s="20"/>
      <c r="AB77" s="20"/>
      <c r="AC77" s="20">
        <f>8000000</f>
        <v>8000000</v>
      </c>
      <c r="AD77" s="21">
        <f t="shared" si="67"/>
        <v>0.4039723573410392</v>
      </c>
      <c r="AE77" s="20">
        <f t="shared" si="35"/>
        <v>51879500</v>
      </c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>
        <f>+'[1]FEBRERO 2019'!$AA$833</f>
        <v>51879500</v>
      </c>
      <c r="AX77" s="20"/>
      <c r="AY77" s="20"/>
      <c r="AZ77" s="20"/>
      <c r="BA77" s="20"/>
      <c r="BB77" s="21">
        <f t="shared" si="14"/>
        <v>0.5960276426589608</v>
      </c>
      <c r="BC77" s="20">
        <f t="shared" si="43"/>
        <v>76543891</v>
      </c>
      <c r="BD77" s="20">
        <f t="shared" si="65"/>
        <v>0</v>
      </c>
      <c r="BE77" s="20">
        <f t="shared" si="65"/>
        <v>0</v>
      </c>
      <c r="BF77" s="20">
        <f t="shared" si="65"/>
        <v>0</v>
      </c>
      <c r="BG77" s="20">
        <f t="shared" si="65"/>
        <v>0</v>
      </c>
      <c r="BH77" s="20">
        <f t="shared" si="65"/>
        <v>0</v>
      </c>
      <c r="BI77" s="20">
        <f t="shared" si="65"/>
        <v>0</v>
      </c>
      <c r="BJ77" s="20">
        <f t="shared" si="65"/>
        <v>50000000</v>
      </c>
      <c r="BK77" s="20">
        <f t="shared" si="65"/>
        <v>0</v>
      </c>
      <c r="BL77" s="20">
        <f t="shared" si="65"/>
        <v>0</v>
      </c>
      <c r="BM77" s="20">
        <f t="shared" si="65"/>
        <v>0</v>
      </c>
      <c r="BN77" s="20">
        <f t="shared" si="65"/>
        <v>0</v>
      </c>
      <c r="BO77" s="20">
        <f t="shared" si="65"/>
        <v>0</v>
      </c>
      <c r="BP77" s="20">
        <f t="shared" si="65"/>
        <v>0</v>
      </c>
      <c r="BQ77" s="20">
        <f t="shared" si="65"/>
        <v>0</v>
      </c>
      <c r="BR77" s="20">
        <f t="shared" si="63"/>
        <v>0</v>
      </c>
      <c r="BS77" s="20">
        <f t="shared" si="63"/>
        <v>0</v>
      </c>
      <c r="BT77" s="20">
        <f t="shared" si="61"/>
        <v>0</v>
      </c>
      <c r="BU77" s="20">
        <f t="shared" si="61"/>
        <v>18543891</v>
      </c>
      <c r="BV77" s="20">
        <f t="shared" si="61"/>
        <v>0</v>
      </c>
      <c r="BW77" s="20">
        <f t="shared" si="61"/>
        <v>0</v>
      </c>
      <c r="BX77" s="20"/>
      <c r="BY77" s="20">
        <f t="shared" si="38"/>
        <v>8000000</v>
      </c>
      <c r="BZ77" s="21">
        <f t="shared" si="68"/>
        <v>0.40145464621783739</v>
      </c>
      <c r="CA77" s="20">
        <f>SUM(CB77:CW77)</f>
        <v>51556167</v>
      </c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>
        <f>+'[1]FEBRERO 2019'!$H$831</f>
        <v>51556167</v>
      </c>
      <c r="CT77" s="20"/>
      <c r="CU77" s="20"/>
      <c r="CV77" s="20"/>
      <c r="CW77" s="20"/>
      <c r="CX77" s="21">
        <f t="shared" si="7"/>
        <v>0.59854535378216256</v>
      </c>
      <c r="CY77" s="20">
        <f t="shared" si="44"/>
        <v>76867224</v>
      </c>
      <c r="CZ77" s="20">
        <f t="shared" si="66"/>
        <v>0</v>
      </c>
      <c r="DA77" s="20">
        <f t="shared" si="66"/>
        <v>0</v>
      </c>
      <c r="DB77" s="20">
        <f t="shared" si="66"/>
        <v>0</v>
      </c>
      <c r="DC77" s="20">
        <f t="shared" si="66"/>
        <v>0</v>
      </c>
      <c r="DD77" s="20">
        <f t="shared" si="66"/>
        <v>0</v>
      </c>
      <c r="DE77" s="20">
        <f t="shared" si="66"/>
        <v>0</v>
      </c>
      <c r="DF77" s="20">
        <f t="shared" si="66"/>
        <v>50000000</v>
      </c>
      <c r="DG77" s="20">
        <f t="shared" si="66"/>
        <v>0</v>
      </c>
      <c r="DH77" s="20">
        <f t="shared" si="66"/>
        <v>0</v>
      </c>
      <c r="DI77" s="20">
        <f t="shared" si="66"/>
        <v>0</v>
      </c>
      <c r="DJ77" s="20">
        <f t="shared" si="66"/>
        <v>0</v>
      </c>
      <c r="DK77" s="20">
        <f t="shared" si="66"/>
        <v>0</v>
      </c>
      <c r="DL77" s="20">
        <f t="shared" si="66"/>
        <v>0</v>
      </c>
      <c r="DM77" s="20">
        <f t="shared" si="66"/>
        <v>0</v>
      </c>
      <c r="DN77" s="20">
        <f t="shared" si="64"/>
        <v>0</v>
      </c>
      <c r="DO77" s="20">
        <f t="shared" si="64"/>
        <v>0</v>
      </c>
      <c r="DP77" s="20">
        <f t="shared" si="62"/>
        <v>0</v>
      </c>
      <c r="DQ77" s="20">
        <f t="shared" si="62"/>
        <v>18867224</v>
      </c>
      <c r="DR77" s="20">
        <f t="shared" si="62"/>
        <v>0</v>
      </c>
      <c r="DS77" s="20">
        <f t="shared" si="62"/>
        <v>0</v>
      </c>
      <c r="DT77" s="20"/>
      <c r="DU77" s="20">
        <f t="shared" si="42"/>
        <v>8000000</v>
      </c>
      <c r="DV77" s="38"/>
    </row>
    <row r="78" spans="1:126" s="38" customFormat="1" ht="17.25" customHeight="1" thickBot="1" x14ac:dyDescent="0.35">
      <c r="A78" s="47"/>
      <c r="B78" s="214" t="s">
        <v>227</v>
      </c>
      <c r="C78" s="214"/>
      <c r="D78" s="214"/>
      <c r="E78" s="214"/>
      <c r="F78" s="48"/>
      <c r="G78" s="49">
        <f>SUM(G38:G77)</f>
        <v>7834200466</v>
      </c>
      <c r="H78" s="49">
        <f t="shared" ref="H78:AB78" si="69">SUM(H38:H77)</f>
        <v>0</v>
      </c>
      <c r="I78" s="49">
        <f t="shared" si="69"/>
        <v>0</v>
      </c>
      <c r="J78" s="49">
        <f t="shared" si="69"/>
        <v>0</v>
      </c>
      <c r="K78" s="49">
        <f t="shared" si="69"/>
        <v>0</v>
      </c>
      <c r="L78" s="49">
        <f t="shared" si="69"/>
        <v>0</v>
      </c>
      <c r="M78" s="49">
        <f t="shared" si="69"/>
        <v>0</v>
      </c>
      <c r="N78" s="49">
        <f t="shared" si="69"/>
        <v>2197337942</v>
      </c>
      <c r="O78" s="49">
        <f t="shared" si="69"/>
        <v>0</v>
      </c>
      <c r="P78" s="49">
        <f t="shared" si="69"/>
        <v>0</v>
      </c>
      <c r="Q78" s="49">
        <f t="shared" si="69"/>
        <v>40000000</v>
      </c>
      <c r="R78" s="49">
        <f t="shared" si="69"/>
        <v>701840643</v>
      </c>
      <c r="S78" s="49">
        <f t="shared" si="69"/>
        <v>30000000</v>
      </c>
      <c r="T78" s="49">
        <f t="shared" si="69"/>
        <v>60000000</v>
      </c>
      <c r="U78" s="49">
        <f t="shared" si="69"/>
        <v>20000000</v>
      </c>
      <c r="V78" s="49">
        <f t="shared" si="69"/>
        <v>3457651561</v>
      </c>
      <c r="W78" s="49">
        <f t="shared" si="69"/>
        <v>90000000</v>
      </c>
      <c r="X78" s="49">
        <f t="shared" si="69"/>
        <v>0</v>
      </c>
      <c r="Y78" s="49">
        <f t="shared" si="69"/>
        <v>687105289</v>
      </c>
      <c r="Z78" s="49">
        <f t="shared" si="69"/>
        <v>0</v>
      </c>
      <c r="AA78" s="49">
        <f t="shared" si="69"/>
        <v>195020801</v>
      </c>
      <c r="AB78" s="49">
        <f t="shared" si="69"/>
        <v>0</v>
      </c>
      <c r="AC78" s="49">
        <f>SUM(AC38:AC77)</f>
        <v>355244230</v>
      </c>
      <c r="AD78" s="36">
        <f t="shared" si="67"/>
        <v>0.21209695350678048</v>
      </c>
      <c r="AE78" s="49">
        <f t="shared" ref="AE78:BA78" si="70">SUM(AE38:AE77)</f>
        <v>1661610052</v>
      </c>
      <c r="AF78" s="49">
        <f t="shared" si="70"/>
        <v>0</v>
      </c>
      <c r="AG78" s="49">
        <f t="shared" si="70"/>
        <v>0</v>
      </c>
      <c r="AH78" s="49">
        <f t="shared" si="70"/>
        <v>0</v>
      </c>
      <c r="AI78" s="49">
        <f t="shared" si="70"/>
        <v>0</v>
      </c>
      <c r="AJ78" s="49">
        <f t="shared" si="70"/>
        <v>0</v>
      </c>
      <c r="AK78" s="49">
        <f t="shared" si="70"/>
        <v>0</v>
      </c>
      <c r="AL78" s="49">
        <f t="shared" si="70"/>
        <v>370158892</v>
      </c>
      <c r="AM78" s="49">
        <f t="shared" si="70"/>
        <v>0</v>
      </c>
      <c r="AN78" s="49">
        <f t="shared" si="70"/>
        <v>0</v>
      </c>
      <c r="AO78" s="49">
        <f t="shared" si="70"/>
        <v>0</v>
      </c>
      <c r="AP78" s="49">
        <f t="shared" si="70"/>
        <v>0</v>
      </c>
      <c r="AQ78" s="49">
        <f t="shared" si="70"/>
        <v>0</v>
      </c>
      <c r="AR78" s="49">
        <f t="shared" si="70"/>
        <v>0</v>
      </c>
      <c r="AS78" s="49">
        <f t="shared" si="70"/>
        <v>0</v>
      </c>
      <c r="AT78" s="49">
        <f t="shared" si="70"/>
        <v>881220521</v>
      </c>
      <c r="AU78" s="49">
        <f t="shared" si="70"/>
        <v>90000000</v>
      </c>
      <c r="AV78" s="49">
        <f t="shared" si="70"/>
        <v>0</v>
      </c>
      <c r="AW78" s="49">
        <f t="shared" si="70"/>
        <v>158146881</v>
      </c>
      <c r="AX78" s="49">
        <f t="shared" si="70"/>
        <v>0</v>
      </c>
      <c r="AY78" s="49">
        <f t="shared" si="70"/>
        <v>91899873</v>
      </c>
      <c r="AZ78" s="49"/>
      <c r="BA78" s="49">
        <f t="shared" si="70"/>
        <v>70183885</v>
      </c>
      <c r="BB78" s="36">
        <f t="shared" si="14"/>
        <v>0.78790304649321952</v>
      </c>
      <c r="BC78" s="49">
        <f t="shared" ref="BC78:BY78" si="71">SUM(BC38:BC77)</f>
        <v>6172590414</v>
      </c>
      <c r="BD78" s="49">
        <f t="shared" si="71"/>
        <v>0</v>
      </c>
      <c r="BE78" s="49">
        <f t="shared" si="71"/>
        <v>0</v>
      </c>
      <c r="BF78" s="49">
        <f t="shared" si="71"/>
        <v>0</v>
      </c>
      <c r="BG78" s="49">
        <f t="shared" si="71"/>
        <v>0</v>
      </c>
      <c r="BH78" s="49">
        <f t="shared" si="71"/>
        <v>0</v>
      </c>
      <c r="BI78" s="49">
        <f t="shared" si="71"/>
        <v>0</v>
      </c>
      <c r="BJ78" s="49">
        <f t="shared" si="71"/>
        <v>1827179050</v>
      </c>
      <c r="BK78" s="49">
        <f t="shared" si="71"/>
        <v>0</v>
      </c>
      <c r="BL78" s="49">
        <f t="shared" si="71"/>
        <v>0</v>
      </c>
      <c r="BM78" s="49">
        <f t="shared" si="71"/>
        <v>40000000</v>
      </c>
      <c r="BN78" s="49">
        <f t="shared" si="71"/>
        <v>701840643</v>
      </c>
      <c r="BO78" s="49">
        <f t="shared" si="71"/>
        <v>30000000</v>
      </c>
      <c r="BP78" s="49">
        <f t="shared" si="71"/>
        <v>60000000</v>
      </c>
      <c r="BQ78" s="49">
        <f t="shared" si="71"/>
        <v>20000000</v>
      </c>
      <c r="BR78" s="49">
        <f t="shared" si="71"/>
        <v>2576431040</v>
      </c>
      <c r="BS78" s="49">
        <f t="shared" si="71"/>
        <v>0</v>
      </c>
      <c r="BT78" s="49">
        <f t="shared" si="71"/>
        <v>0</v>
      </c>
      <c r="BU78" s="49">
        <f t="shared" si="71"/>
        <v>528958408</v>
      </c>
      <c r="BV78" s="49">
        <f t="shared" si="71"/>
        <v>0</v>
      </c>
      <c r="BW78" s="49">
        <f t="shared" si="71"/>
        <v>103120928</v>
      </c>
      <c r="BX78" s="49">
        <f t="shared" si="71"/>
        <v>0</v>
      </c>
      <c r="BY78" s="49">
        <f t="shared" si="71"/>
        <v>285060345</v>
      </c>
      <c r="BZ78" s="36">
        <f t="shared" si="68"/>
        <v>5.8486312162745212E-2</v>
      </c>
      <c r="CA78" s="49">
        <f t="shared" ref="CA78:CW78" si="72">SUM(CA38:CA77)</f>
        <v>458193494</v>
      </c>
      <c r="CB78" s="49">
        <f t="shared" si="72"/>
        <v>0</v>
      </c>
      <c r="CC78" s="49">
        <f t="shared" si="72"/>
        <v>0</v>
      </c>
      <c r="CD78" s="49">
        <f t="shared" si="72"/>
        <v>0</v>
      </c>
      <c r="CE78" s="49">
        <f t="shared" si="72"/>
        <v>0</v>
      </c>
      <c r="CF78" s="49">
        <f t="shared" si="72"/>
        <v>0</v>
      </c>
      <c r="CG78" s="49">
        <f t="shared" si="72"/>
        <v>0</v>
      </c>
      <c r="CH78" s="49">
        <f t="shared" si="72"/>
        <v>130338798</v>
      </c>
      <c r="CI78" s="49">
        <f t="shared" si="72"/>
        <v>0</v>
      </c>
      <c r="CJ78" s="49">
        <f t="shared" si="72"/>
        <v>0</v>
      </c>
      <c r="CK78" s="49">
        <f t="shared" si="72"/>
        <v>0</v>
      </c>
      <c r="CL78" s="49">
        <f t="shared" si="72"/>
        <v>0</v>
      </c>
      <c r="CM78" s="49">
        <f t="shared" si="72"/>
        <v>0</v>
      </c>
      <c r="CN78" s="49">
        <f t="shared" si="72"/>
        <v>0</v>
      </c>
      <c r="CO78" s="49">
        <f t="shared" si="72"/>
        <v>0</v>
      </c>
      <c r="CP78" s="49">
        <f t="shared" si="72"/>
        <v>110491899</v>
      </c>
      <c r="CQ78" s="49">
        <f t="shared" si="72"/>
        <v>63880751</v>
      </c>
      <c r="CR78" s="49">
        <f t="shared" si="72"/>
        <v>0</v>
      </c>
      <c r="CS78" s="49">
        <f t="shared" si="72"/>
        <v>104153210</v>
      </c>
      <c r="CT78" s="49">
        <f t="shared" si="72"/>
        <v>0</v>
      </c>
      <c r="CU78" s="49">
        <f t="shared" si="72"/>
        <v>0</v>
      </c>
      <c r="CV78" s="49"/>
      <c r="CW78" s="49">
        <f t="shared" si="72"/>
        <v>49328836</v>
      </c>
      <c r="CX78" s="50">
        <f t="shared" si="7"/>
        <v>0.94151368783725475</v>
      </c>
      <c r="CY78" s="49">
        <f t="shared" ref="CY78:DU78" si="73">SUM(CY38:CY77)</f>
        <v>7376006972</v>
      </c>
      <c r="CZ78" s="49">
        <f t="shared" si="73"/>
        <v>0</v>
      </c>
      <c r="DA78" s="49">
        <f t="shared" si="73"/>
        <v>0</v>
      </c>
      <c r="DB78" s="49">
        <f t="shared" si="73"/>
        <v>0</v>
      </c>
      <c r="DC78" s="49">
        <f t="shared" si="73"/>
        <v>0</v>
      </c>
      <c r="DD78" s="49">
        <f t="shared" si="73"/>
        <v>0</v>
      </c>
      <c r="DE78" s="49">
        <f t="shared" si="73"/>
        <v>0</v>
      </c>
      <c r="DF78" s="49">
        <f t="shared" si="73"/>
        <v>2066999144</v>
      </c>
      <c r="DG78" s="49">
        <f t="shared" si="73"/>
        <v>0</v>
      </c>
      <c r="DH78" s="49">
        <f t="shared" si="73"/>
        <v>0</v>
      </c>
      <c r="DI78" s="49">
        <f t="shared" si="73"/>
        <v>40000000</v>
      </c>
      <c r="DJ78" s="49">
        <f t="shared" si="73"/>
        <v>701840643</v>
      </c>
      <c r="DK78" s="49">
        <f t="shared" si="73"/>
        <v>30000000</v>
      </c>
      <c r="DL78" s="49">
        <f t="shared" si="73"/>
        <v>60000000</v>
      </c>
      <c r="DM78" s="49">
        <f t="shared" si="73"/>
        <v>20000000</v>
      </c>
      <c r="DN78" s="49">
        <f t="shared" si="73"/>
        <v>3347159662</v>
      </c>
      <c r="DO78" s="49">
        <f t="shared" si="73"/>
        <v>26119249</v>
      </c>
      <c r="DP78" s="49">
        <f t="shared" si="73"/>
        <v>0</v>
      </c>
      <c r="DQ78" s="49">
        <f t="shared" si="73"/>
        <v>582952079</v>
      </c>
      <c r="DR78" s="49">
        <f t="shared" si="73"/>
        <v>0</v>
      </c>
      <c r="DS78" s="49">
        <f t="shared" si="73"/>
        <v>195020801</v>
      </c>
      <c r="DT78" s="49">
        <f>SUM(DT38:DT77)</f>
        <v>0</v>
      </c>
      <c r="DU78" s="49">
        <f t="shared" si="73"/>
        <v>305915394</v>
      </c>
    </row>
    <row r="79" spans="1:126" ht="62.25" customHeight="1" thickTop="1" x14ac:dyDescent="0.3">
      <c r="A79" s="215" t="s">
        <v>228</v>
      </c>
      <c r="B79" s="213" t="s">
        <v>229</v>
      </c>
      <c r="C79" s="51" t="s">
        <v>230</v>
      </c>
      <c r="D79" s="52" t="s">
        <v>231</v>
      </c>
      <c r="E79" s="53">
        <v>520</v>
      </c>
      <c r="F79" s="54" t="s">
        <v>232</v>
      </c>
      <c r="G79" s="20">
        <f t="shared" si="60"/>
        <v>273493921</v>
      </c>
      <c r="H79" s="20"/>
      <c r="I79" s="20">
        <v>150000000</v>
      </c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>
        <f>93493921+30000000</f>
        <v>123493921</v>
      </c>
      <c r="AD79" s="39">
        <f t="shared" si="67"/>
        <v>0.19013219675913748</v>
      </c>
      <c r="AE79" s="40">
        <f>SUM(AF79:BA79)</f>
        <v>52000000</v>
      </c>
      <c r="AF79" s="40"/>
      <c r="AG79" s="40">
        <f>+'[1]FEBRERO 2019'!$K$1265</f>
        <v>14000000</v>
      </c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>
        <f>+'[2]ENERO 2019'!$AF$1082</f>
        <v>38000000</v>
      </c>
      <c r="BB79" s="39">
        <f t="shared" si="14"/>
        <v>0.80986780324086249</v>
      </c>
      <c r="BC79" s="20">
        <f t="shared" ref="BC79:BC116" si="74">SUM(BD79:BY79)</f>
        <v>221493921</v>
      </c>
      <c r="BD79" s="20">
        <f t="shared" ref="BD79:BS94" si="75">H79-AF79</f>
        <v>0</v>
      </c>
      <c r="BE79" s="20">
        <f t="shared" si="75"/>
        <v>136000000</v>
      </c>
      <c r="BF79" s="20">
        <f t="shared" si="75"/>
        <v>0</v>
      </c>
      <c r="BG79" s="20">
        <f t="shared" si="75"/>
        <v>0</v>
      </c>
      <c r="BH79" s="20">
        <f t="shared" si="75"/>
        <v>0</v>
      </c>
      <c r="BI79" s="20">
        <f t="shared" si="75"/>
        <v>0</v>
      </c>
      <c r="BJ79" s="20">
        <f t="shared" si="75"/>
        <v>0</v>
      </c>
      <c r="BK79" s="20">
        <f t="shared" si="75"/>
        <v>0</v>
      </c>
      <c r="BL79" s="20">
        <f t="shared" si="75"/>
        <v>0</v>
      </c>
      <c r="BM79" s="20">
        <f t="shared" si="75"/>
        <v>0</v>
      </c>
      <c r="BN79" s="20">
        <f t="shared" si="75"/>
        <v>0</v>
      </c>
      <c r="BO79" s="20">
        <f t="shared" si="75"/>
        <v>0</v>
      </c>
      <c r="BP79" s="20">
        <f t="shared" si="75"/>
        <v>0</v>
      </c>
      <c r="BQ79" s="20">
        <f t="shared" si="75"/>
        <v>0</v>
      </c>
      <c r="BR79" s="20">
        <f t="shared" si="75"/>
        <v>0</v>
      </c>
      <c r="BS79" s="20">
        <f t="shared" si="75"/>
        <v>0</v>
      </c>
      <c r="BT79" s="20">
        <f t="shared" ref="BT79:BW93" si="76">X79-AV79</f>
        <v>0</v>
      </c>
      <c r="BU79" s="20">
        <f t="shared" si="76"/>
        <v>0</v>
      </c>
      <c r="BV79" s="20">
        <f t="shared" si="76"/>
        <v>0</v>
      </c>
      <c r="BW79" s="20">
        <f t="shared" si="76"/>
        <v>0</v>
      </c>
      <c r="BX79" s="20"/>
      <c r="BY79" s="20">
        <f t="shared" ref="BY79:BY101" si="77">AC79-BA79</f>
        <v>85493921</v>
      </c>
      <c r="BZ79" s="39">
        <f t="shared" si="68"/>
        <v>0.10063928623846817</v>
      </c>
      <c r="CA79" s="20">
        <f t="shared" ref="CA79:CA101" si="78">SUM(CB79:CW79)</f>
        <v>27524233</v>
      </c>
      <c r="CB79" s="20"/>
      <c r="CC79" s="20">
        <f>+'[1]FEBRERO 2019'!$H$1272+'[1]FEBRERO 2019'!$H$1276+'[1]FEBRERO 2019'!$H$1280+'[1]FEBRERO 2019'!$H$1284+'[1]FEBRERO 2019'!$H$1287+'[1]FEBRERO 2019'!$H$1288</f>
        <v>14000000</v>
      </c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>
        <f>+'[1]FEBRERO 2019'!$H$1266</f>
        <v>13524233</v>
      </c>
      <c r="CX79" s="21">
        <f t="shared" ref="CX79:CX137" si="79">1-BZ79</f>
        <v>0.89936071376153182</v>
      </c>
      <c r="CY79" s="20">
        <f t="shared" si="44"/>
        <v>245969688</v>
      </c>
      <c r="CZ79" s="20">
        <f t="shared" ref="CZ79:DA94" si="80">H79-CB79</f>
        <v>0</v>
      </c>
      <c r="DA79" s="20">
        <f t="shared" si="80"/>
        <v>136000000</v>
      </c>
      <c r="DB79" s="20"/>
      <c r="DC79" s="20">
        <f t="shared" ref="DC79:DR94" si="81">K79-CE79</f>
        <v>0</v>
      </c>
      <c r="DD79" s="20">
        <f t="shared" si="81"/>
        <v>0</v>
      </c>
      <c r="DE79" s="20">
        <f t="shared" si="81"/>
        <v>0</v>
      </c>
      <c r="DF79" s="20">
        <f t="shared" si="81"/>
        <v>0</v>
      </c>
      <c r="DG79" s="20">
        <f t="shared" si="81"/>
        <v>0</v>
      </c>
      <c r="DH79" s="20">
        <f t="shared" si="81"/>
        <v>0</v>
      </c>
      <c r="DI79" s="20">
        <f t="shared" si="81"/>
        <v>0</v>
      </c>
      <c r="DJ79" s="20">
        <f t="shared" si="81"/>
        <v>0</v>
      </c>
      <c r="DK79" s="20">
        <f t="shared" si="81"/>
        <v>0</v>
      </c>
      <c r="DL79" s="20">
        <f t="shared" si="81"/>
        <v>0</v>
      </c>
      <c r="DM79" s="20">
        <f t="shared" si="81"/>
        <v>0</v>
      </c>
      <c r="DN79" s="20">
        <f t="shared" si="81"/>
        <v>0</v>
      </c>
      <c r="DO79" s="20">
        <f t="shared" si="81"/>
        <v>0</v>
      </c>
      <c r="DP79" s="20">
        <f t="shared" si="81"/>
        <v>0</v>
      </c>
      <c r="DQ79" s="20">
        <f t="shared" si="81"/>
        <v>0</v>
      </c>
      <c r="DR79" s="20">
        <f t="shared" si="81"/>
        <v>0</v>
      </c>
      <c r="DS79" s="20">
        <f t="shared" ref="DS79:DS101" si="82">AA79-CU79</f>
        <v>0</v>
      </c>
      <c r="DT79" s="20"/>
      <c r="DU79" s="20">
        <f t="shared" ref="DU79:DU101" si="83">AC79-CW79</f>
        <v>109969688</v>
      </c>
    </row>
    <row r="80" spans="1:126" ht="81.75" customHeight="1" x14ac:dyDescent="0.3">
      <c r="A80" s="206"/>
      <c r="B80" s="213"/>
      <c r="C80" s="27" t="s">
        <v>233</v>
      </c>
      <c r="D80" s="26" t="s">
        <v>234</v>
      </c>
      <c r="E80" s="18">
        <v>520</v>
      </c>
      <c r="F80" s="19" t="s">
        <v>131</v>
      </c>
      <c r="G80" s="20">
        <f t="shared" si="60"/>
        <v>20000000</v>
      </c>
      <c r="H80" s="20"/>
      <c r="I80" s="20">
        <v>20000000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1">
        <f t="shared" si="67"/>
        <v>4.3749999999999997E-2</v>
      </c>
      <c r="AE80" s="20">
        <f>SUM(AF80:BA80)</f>
        <v>875000</v>
      </c>
      <c r="AF80" s="20"/>
      <c r="AG80" s="20">
        <f>+'[1]FEBRERO 2019'!$K$1292</f>
        <v>875000</v>
      </c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1">
        <f t="shared" si="14"/>
        <v>0.95625000000000004</v>
      </c>
      <c r="BC80" s="20">
        <f t="shared" si="74"/>
        <v>19125000</v>
      </c>
      <c r="BD80" s="20">
        <f t="shared" si="75"/>
        <v>0</v>
      </c>
      <c r="BE80" s="20">
        <f t="shared" si="75"/>
        <v>19125000</v>
      </c>
      <c r="BF80" s="20">
        <f t="shared" si="75"/>
        <v>0</v>
      </c>
      <c r="BG80" s="20">
        <f t="shared" si="75"/>
        <v>0</v>
      </c>
      <c r="BH80" s="20">
        <f t="shared" si="75"/>
        <v>0</v>
      </c>
      <c r="BI80" s="20">
        <f t="shared" si="75"/>
        <v>0</v>
      </c>
      <c r="BJ80" s="20">
        <f t="shared" si="75"/>
        <v>0</v>
      </c>
      <c r="BK80" s="20">
        <f t="shared" si="75"/>
        <v>0</v>
      </c>
      <c r="BL80" s="20">
        <f t="shared" si="75"/>
        <v>0</v>
      </c>
      <c r="BM80" s="20">
        <f t="shared" si="75"/>
        <v>0</v>
      </c>
      <c r="BN80" s="20">
        <f t="shared" si="75"/>
        <v>0</v>
      </c>
      <c r="BO80" s="20">
        <f t="shared" si="75"/>
        <v>0</v>
      </c>
      <c r="BP80" s="20">
        <f t="shared" si="75"/>
        <v>0</v>
      </c>
      <c r="BQ80" s="20">
        <f t="shared" si="75"/>
        <v>0</v>
      </c>
      <c r="BR80" s="20">
        <f t="shared" si="75"/>
        <v>0</v>
      </c>
      <c r="BS80" s="20">
        <f t="shared" si="75"/>
        <v>0</v>
      </c>
      <c r="BT80" s="20">
        <f t="shared" si="76"/>
        <v>0</v>
      </c>
      <c r="BU80" s="20">
        <f t="shared" si="76"/>
        <v>0</v>
      </c>
      <c r="BV80" s="20">
        <f t="shared" si="76"/>
        <v>0</v>
      </c>
      <c r="BW80" s="20">
        <f t="shared" si="76"/>
        <v>0</v>
      </c>
      <c r="BX80" s="20"/>
      <c r="BY80" s="20">
        <f t="shared" si="77"/>
        <v>0</v>
      </c>
      <c r="BZ80" s="21">
        <f t="shared" si="68"/>
        <v>4.3749999999999997E-2</v>
      </c>
      <c r="CA80" s="20">
        <f t="shared" si="78"/>
        <v>875000</v>
      </c>
      <c r="CB80" s="20"/>
      <c r="CC80" s="20">
        <f>+'[1]FEBRERO 2019'!$H$1290</f>
        <v>875000</v>
      </c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1">
        <f t="shared" si="79"/>
        <v>0.95625000000000004</v>
      </c>
      <c r="CY80" s="20">
        <f t="shared" si="44"/>
        <v>19125000</v>
      </c>
      <c r="CZ80" s="20">
        <f t="shared" si="80"/>
        <v>0</v>
      </c>
      <c r="DA80" s="20">
        <f t="shared" si="80"/>
        <v>19125000</v>
      </c>
      <c r="DB80" s="20"/>
      <c r="DC80" s="20">
        <f t="shared" si="81"/>
        <v>0</v>
      </c>
      <c r="DD80" s="20">
        <f t="shared" si="81"/>
        <v>0</v>
      </c>
      <c r="DE80" s="20">
        <f t="shared" si="81"/>
        <v>0</v>
      </c>
      <c r="DF80" s="20">
        <f t="shared" si="81"/>
        <v>0</v>
      </c>
      <c r="DG80" s="20">
        <f t="shared" si="81"/>
        <v>0</v>
      </c>
      <c r="DH80" s="20">
        <f t="shared" si="81"/>
        <v>0</v>
      </c>
      <c r="DI80" s="20">
        <f t="shared" si="81"/>
        <v>0</v>
      </c>
      <c r="DJ80" s="20">
        <f t="shared" si="81"/>
        <v>0</v>
      </c>
      <c r="DK80" s="20">
        <f t="shared" si="81"/>
        <v>0</v>
      </c>
      <c r="DL80" s="20">
        <f t="shared" si="81"/>
        <v>0</v>
      </c>
      <c r="DM80" s="20">
        <f t="shared" si="81"/>
        <v>0</v>
      </c>
      <c r="DN80" s="20">
        <f t="shared" si="81"/>
        <v>0</v>
      </c>
      <c r="DO80" s="20">
        <f t="shared" si="81"/>
        <v>0</v>
      </c>
      <c r="DP80" s="20">
        <f t="shared" si="81"/>
        <v>0</v>
      </c>
      <c r="DQ80" s="20">
        <f t="shared" si="81"/>
        <v>0</v>
      </c>
      <c r="DR80" s="20">
        <f t="shared" si="81"/>
        <v>0</v>
      </c>
      <c r="DS80" s="20">
        <f t="shared" si="82"/>
        <v>0</v>
      </c>
      <c r="DT80" s="20"/>
      <c r="DU80" s="20">
        <f t="shared" si="83"/>
        <v>0</v>
      </c>
    </row>
    <row r="81" spans="1:125" ht="47.25" customHeight="1" x14ac:dyDescent="0.3">
      <c r="A81" s="206"/>
      <c r="B81" s="205"/>
      <c r="C81" s="27" t="s">
        <v>235</v>
      </c>
      <c r="D81" s="17" t="s">
        <v>236</v>
      </c>
      <c r="E81" s="18">
        <v>520</v>
      </c>
      <c r="F81" s="19" t="s">
        <v>237</v>
      </c>
      <c r="G81" s="20">
        <f t="shared" si="60"/>
        <v>24000000</v>
      </c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>
        <f>24000000</f>
        <v>24000000</v>
      </c>
      <c r="AD81" s="21">
        <f t="shared" si="67"/>
        <v>0.11568095833333333</v>
      </c>
      <c r="AE81" s="20">
        <f t="shared" ref="AE81:AE101" si="84">SUM(AF81:BA81)</f>
        <v>2776343</v>
      </c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>
        <f>+'[1]FEBRERO 2019'!$AF$1299</f>
        <v>2776343</v>
      </c>
      <c r="BB81" s="21">
        <f t="shared" si="14"/>
        <v>0.88431904166666664</v>
      </c>
      <c r="BC81" s="20">
        <f t="shared" si="74"/>
        <v>21223657</v>
      </c>
      <c r="BD81" s="20">
        <f t="shared" si="75"/>
        <v>0</v>
      </c>
      <c r="BE81" s="20">
        <f t="shared" si="75"/>
        <v>0</v>
      </c>
      <c r="BF81" s="20">
        <f t="shared" si="75"/>
        <v>0</v>
      </c>
      <c r="BG81" s="20">
        <f t="shared" si="75"/>
        <v>0</v>
      </c>
      <c r="BH81" s="20">
        <f t="shared" si="75"/>
        <v>0</v>
      </c>
      <c r="BI81" s="20">
        <f t="shared" si="75"/>
        <v>0</v>
      </c>
      <c r="BJ81" s="20">
        <f t="shared" si="75"/>
        <v>0</v>
      </c>
      <c r="BK81" s="20">
        <f t="shared" si="75"/>
        <v>0</v>
      </c>
      <c r="BL81" s="20">
        <f t="shared" si="75"/>
        <v>0</v>
      </c>
      <c r="BM81" s="20">
        <f t="shared" si="75"/>
        <v>0</v>
      </c>
      <c r="BN81" s="20">
        <f t="shared" si="75"/>
        <v>0</v>
      </c>
      <c r="BO81" s="20">
        <f t="shared" si="75"/>
        <v>0</v>
      </c>
      <c r="BP81" s="20">
        <f t="shared" si="75"/>
        <v>0</v>
      </c>
      <c r="BQ81" s="20">
        <f t="shared" si="75"/>
        <v>0</v>
      </c>
      <c r="BR81" s="20">
        <f t="shared" si="75"/>
        <v>0</v>
      </c>
      <c r="BS81" s="20">
        <f t="shared" si="75"/>
        <v>0</v>
      </c>
      <c r="BT81" s="20">
        <f t="shared" si="76"/>
        <v>0</v>
      </c>
      <c r="BU81" s="20">
        <f t="shared" si="76"/>
        <v>0</v>
      </c>
      <c r="BV81" s="20">
        <f t="shared" si="76"/>
        <v>0</v>
      </c>
      <c r="BW81" s="20">
        <f t="shared" si="76"/>
        <v>0</v>
      </c>
      <c r="BX81" s="20"/>
      <c r="BY81" s="20">
        <f t="shared" si="77"/>
        <v>21223657</v>
      </c>
      <c r="BZ81" s="21">
        <f t="shared" si="68"/>
        <v>9.0680958333333339E-2</v>
      </c>
      <c r="CA81" s="20">
        <f t="shared" si="78"/>
        <v>2176343</v>
      </c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>
        <f>+'[1]FEBRERO 2019'!$H$1297</f>
        <v>2176343</v>
      </c>
      <c r="CX81" s="21">
        <f t="shared" si="79"/>
        <v>0.90931904166666666</v>
      </c>
      <c r="CY81" s="20">
        <f t="shared" si="44"/>
        <v>21823657</v>
      </c>
      <c r="CZ81" s="20">
        <f t="shared" si="80"/>
        <v>0</v>
      </c>
      <c r="DA81" s="20">
        <f t="shared" si="80"/>
        <v>0</v>
      </c>
      <c r="DB81" s="20"/>
      <c r="DC81" s="20">
        <f t="shared" si="81"/>
        <v>0</v>
      </c>
      <c r="DD81" s="20">
        <f t="shared" si="81"/>
        <v>0</v>
      </c>
      <c r="DE81" s="20">
        <f t="shared" si="81"/>
        <v>0</v>
      </c>
      <c r="DF81" s="20">
        <f t="shared" si="81"/>
        <v>0</v>
      </c>
      <c r="DG81" s="20">
        <f t="shared" si="81"/>
        <v>0</v>
      </c>
      <c r="DH81" s="20">
        <f t="shared" si="81"/>
        <v>0</v>
      </c>
      <c r="DI81" s="20">
        <f t="shared" si="81"/>
        <v>0</v>
      </c>
      <c r="DJ81" s="20">
        <f t="shared" si="81"/>
        <v>0</v>
      </c>
      <c r="DK81" s="20">
        <f t="shared" si="81"/>
        <v>0</v>
      </c>
      <c r="DL81" s="20">
        <f t="shared" si="81"/>
        <v>0</v>
      </c>
      <c r="DM81" s="20">
        <f t="shared" si="81"/>
        <v>0</v>
      </c>
      <c r="DN81" s="20">
        <f t="shared" si="81"/>
        <v>0</v>
      </c>
      <c r="DO81" s="20">
        <f t="shared" si="81"/>
        <v>0</v>
      </c>
      <c r="DP81" s="20">
        <f t="shared" si="81"/>
        <v>0</v>
      </c>
      <c r="DQ81" s="20">
        <f t="shared" si="81"/>
        <v>0</v>
      </c>
      <c r="DR81" s="20">
        <f t="shared" si="81"/>
        <v>0</v>
      </c>
      <c r="DS81" s="20">
        <f t="shared" si="82"/>
        <v>0</v>
      </c>
      <c r="DT81" s="20"/>
      <c r="DU81" s="20">
        <f t="shared" si="83"/>
        <v>21823657</v>
      </c>
    </row>
    <row r="82" spans="1:125" ht="22.5" customHeight="1" x14ac:dyDescent="0.3">
      <c r="A82" s="206"/>
      <c r="B82" s="55"/>
      <c r="C82" s="27" t="s">
        <v>238</v>
      </c>
      <c r="D82" s="17" t="s">
        <v>239</v>
      </c>
      <c r="E82" s="18">
        <v>520</v>
      </c>
      <c r="F82" s="19" t="s">
        <v>131</v>
      </c>
      <c r="G82" s="20">
        <f t="shared" si="60"/>
        <v>15000000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15000000</v>
      </c>
      <c r="X82" s="20"/>
      <c r="Y82" s="20"/>
      <c r="Z82" s="20"/>
      <c r="AA82" s="20"/>
      <c r="AB82" s="20"/>
      <c r="AC82" s="20"/>
      <c r="AD82" s="21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1">
        <f t="shared" si="14"/>
        <v>1</v>
      </c>
      <c r="BC82" s="20">
        <f t="shared" si="74"/>
        <v>15000000</v>
      </c>
      <c r="BD82" s="20">
        <f t="shared" si="75"/>
        <v>0</v>
      </c>
      <c r="BE82" s="20">
        <f t="shared" si="75"/>
        <v>0</v>
      </c>
      <c r="BF82" s="20">
        <f t="shared" si="75"/>
        <v>0</v>
      </c>
      <c r="BG82" s="20">
        <f t="shared" si="75"/>
        <v>0</v>
      </c>
      <c r="BH82" s="20">
        <f t="shared" si="75"/>
        <v>0</v>
      </c>
      <c r="BI82" s="20">
        <f t="shared" si="75"/>
        <v>0</v>
      </c>
      <c r="BJ82" s="20">
        <f t="shared" si="75"/>
        <v>0</v>
      </c>
      <c r="BK82" s="20">
        <f t="shared" si="75"/>
        <v>0</v>
      </c>
      <c r="BL82" s="20">
        <f t="shared" si="75"/>
        <v>0</v>
      </c>
      <c r="BM82" s="20">
        <f t="shared" si="75"/>
        <v>0</v>
      </c>
      <c r="BN82" s="20">
        <f t="shared" si="75"/>
        <v>0</v>
      </c>
      <c r="BO82" s="20">
        <f t="shared" si="75"/>
        <v>0</v>
      </c>
      <c r="BP82" s="20">
        <f t="shared" si="75"/>
        <v>0</v>
      </c>
      <c r="BQ82" s="20">
        <f t="shared" si="75"/>
        <v>0</v>
      </c>
      <c r="BR82" s="20">
        <f t="shared" si="75"/>
        <v>0</v>
      </c>
      <c r="BS82" s="20">
        <f t="shared" si="75"/>
        <v>15000000</v>
      </c>
      <c r="BT82" s="20">
        <f t="shared" si="76"/>
        <v>0</v>
      </c>
      <c r="BU82" s="20">
        <f t="shared" si="76"/>
        <v>0</v>
      </c>
      <c r="BV82" s="20">
        <f t="shared" si="76"/>
        <v>0</v>
      </c>
      <c r="BW82" s="20">
        <f t="shared" si="76"/>
        <v>0</v>
      </c>
      <c r="BX82" s="20"/>
      <c r="BY82" s="20">
        <f t="shared" si="77"/>
        <v>0</v>
      </c>
      <c r="BZ82" s="21">
        <f t="shared" si="68"/>
        <v>0</v>
      </c>
      <c r="CA82" s="20">
        <f t="shared" si="78"/>
        <v>0</v>
      </c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1">
        <f t="shared" si="79"/>
        <v>1</v>
      </c>
      <c r="CY82" s="20">
        <f t="shared" si="44"/>
        <v>15000000</v>
      </c>
      <c r="CZ82" s="20">
        <f t="shared" si="80"/>
        <v>0</v>
      </c>
      <c r="DA82" s="20">
        <f t="shared" si="80"/>
        <v>0</v>
      </c>
      <c r="DB82" s="20"/>
      <c r="DC82" s="20">
        <f t="shared" si="81"/>
        <v>0</v>
      </c>
      <c r="DD82" s="20">
        <f t="shared" si="81"/>
        <v>0</v>
      </c>
      <c r="DE82" s="20">
        <f t="shared" si="81"/>
        <v>0</v>
      </c>
      <c r="DF82" s="20">
        <f t="shared" si="81"/>
        <v>0</v>
      </c>
      <c r="DG82" s="20">
        <f t="shared" si="81"/>
        <v>0</v>
      </c>
      <c r="DH82" s="20">
        <f t="shared" si="81"/>
        <v>0</v>
      </c>
      <c r="DI82" s="20">
        <f t="shared" si="81"/>
        <v>0</v>
      </c>
      <c r="DJ82" s="20">
        <f t="shared" si="81"/>
        <v>0</v>
      </c>
      <c r="DK82" s="20">
        <f t="shared" si="81"/>
        <v>0</v>
      </c>
      <c r="DL82" s="20">
        <f t="shared" si="81"/>
        <v>0</v>
      </c>
      <c r="DM82" s="20">
        <f t="shared" si="81"/>
        <v>0</v>
      </c>
      <c r="DN82" s="20">
        <f t="shared" si="81"/>
        <v>0</v>
      </c>
      <c r="DO82" s="20">
        <f t="shared" si="81"/>
        <v>15000000</v>
      </c>
      <c r="DP82" s="20">
        <f t="shared" si="81"/>
        <v>0</v>
      </c>
      <c r="DQ82" s="20">
        <f t="shared" si="81"/>
        <v>0</v>
      </c>
      <c r="DR82" s="20">
        <f t="shared" si="81"/>
        <v>0</v>
      </c>
      <c r="DS82" s="20">
        <f t="shared" si="82"/>
        <v>0</v>
      </c>
      <c r="DT82" s="20"/>
      <c r="DU82" s="20">
        <f t="shared" si="83"/>
        <v>0</v>
      </c>
    </row>
    <row r="83" spans="1:125" ht="47.25" customHeight="1" x14ac:dyDescent="0.3">
      <c r="A83" s="206"/>
      <c r="B83" s="55"/>
      <c r="C83" s="27" t="s">
        <v>240</v>
      </c>
      <c r="D83" s="17" t="s">
        <v>241</v>
      </c>
      <c r="E83" s="18">
        <v>520</v>
      </c>
      <c r="F83" s="19" t="s">
        <v>131</v>
      </c>
      <c r="G83" s="20">
        <f t="shared" si="60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0"/>
      <c r="AD83" s="21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1">
        <f t="shared" si="14"/>
        <v>1</v>
      </c>
      <c r="BC83" s="20">
        <f t="shared" si="74"/>
        <v>15000000</v>
      </c>
      <c r="BD83" s="20">
        <f t="shared" si="75"/>
        <v>0</v>
      </c>
      <c r="BE83" s="20">
        <f t="shared" si="75"/>
        <v>0</v>
      </c>
      <c r="BF83" s="20">
        <f t="shared" si="75"/>
        <v>0</v>
      </c>
      <c r="BG83" s="20">
        <f t="shared" si="75"/>
        <v>0</v>
      </c>
      <c r="BH83" s="20">
        <f t="shared" si="75"/>
        <v>0</v>
      </c>
      <c r="BI83" s="20">
        <f t="shared" si="75"/>
        <v>0</v>
      </c>
      <c r="BJ83" s="20">
        <f t="shared" si="75"/>
        <v>0</v>
      </c>
      <c r="BK83" s="20">
        <f t="shared" si="75"/>
        <v>0</v>
      </c>
      <c r="BL83" s="20">
        <f t="shared" si="75"/>
        <v>0</v>
      </c>
      <c r="BM83" s="20">
        <f t="shared" si="75"/>
        <v>0</v>
      </c>
      <c r="BN83" s="20">
        <f t="shared" si="75"/>
        <v>0</v>
      </c>
      <c r="BO83" s="20">
        <f t="shared" si="75"/>
        <v>0</v>
      </c>
      <c r="BP83" s="20">
        <f t="shared" si="75"/>
        <v>0</v>
      </c>
      <c r="BQ83" s="20">
        <f t="shared" si="75"/>
        <v>0</v>
      </c>
      <c r="BR83" s="20">
        <f t="shared" si="75"/>
        <v>0</v>
      </c>
      <c r="BS83" s="20">
        <f t="shared" si="75"/>
        <v>15000000</v>
      </c>
      <c r="BT83" s="20">
        <f t="shared" si="76"/>
        <v>0</v>
      </c>
      <c r="BU83" s="20">
        <f t="shared" si="76"/>
        <v>0</v>
      </c>
      <c r="BV83" s="20">
        <f t="shared" si="76"/>
        <v>0</v>
      </c>
      <c r="BW83" s="20">
        <f t="shared" si="76"/>
        <v>0</v>
      </c>
      <c r="BX83" s="20"/>
      <c r="BY83" s="20">
        <f t="shared" si="77"/>
        <v>0</v>
      </c>
      <c r="BZ83" s="21">
        <f t="shared" si="68"/>
        <v>0</v>
      </c>
      <c r="CA83" s="20">
        <f t="shared" si="78"/>
        <v>0</v>
      </c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1">
        <f t="shared" si="79"/>
        <v>1</v>
      </c>
      <c r="CY83" s="20">
        <f t="shared" si="44"/>
        <v>15000000</v>
      </c>
      <c r="CZ83" s="20">
        <f t="shared" si="80"/>
        <v>0</v>
      </c>
      <c r="DA83" s="20">
        <f t="shared" si="80"/>
        <v>0</v>
      </c>
      <c r="DB83" s="20"/>
      <c r="DC83" s="20">
        <f t="shared" si="81"/>
        <v>0</v>
      </c>
      <c r="DD83" s="20">
        <f t="shared" si="81"/>
        <v>0</v>
      </c>
      <c r="DE83" s="20">
        <f t="shared" si="81"/>
        <v>0</v>
      </c>
      <c r="DF83" s="20">
        <f t="shared" si="81"/>
        <v>0</v>
      </c>
      <c r="DG83" s="20">
        <f t="shared" si="81"/>
        <v>0</v>
      </c>
      <c r="DH83" s="20">
        <f t="shared" si="81"/>
        <v>0</v>
      </c>
      <c r="DI83" s="20">
        <f t="shared" si="81"/>
        <v>0</v>
      </c>
      <c r="DJ83" s="20">
        <f t="shared" si="81"/>
        <v>0</v>
      </c>
      <c r="DK83" s="20">
        <f t="shared" si="81"/>
        <v>0</v>
      </c>
      <c r="DL83" s="20">
        <f t="shared" si="81"/>
        <v>0</v>
      </c>
      <c r="DM83" s="20">
        <f t="shared" si="81"/>
        <v>0</v>
      </c>
      <c r="DN83" s="20">
        <f t="shared" si="81"/>
        <v>0</v>
      </c>
      <c r="DO83" s="20">
        <f t="shared" si="81"/>
        <v>15000000</v>
      </c>
      <c r="DP83" s="20">
        <f t="shared" si="81"/>
        <v>0</v>
      </c>
      <c r="DQ83" s="20">
        <f t="shared" si="81"/>
        <v>0</v>
      </c>
      <c r="DR83" s="20">
        <f t="shared" si="81"/>
        <v>0</v>
      </c>
      <c r="DS83" s="20">
        <f t="shared" si="82"/>
        <v>0</v>
      </c>
      <c r="DT83" s="20"/>
      <c r="DU83" s="20">
        <f t="shared" si="83"/>
        <v>0</v>
      </c>
    </row>
    <row r="84" spans="1:125" ht="31.5" customHeight="1" x14ac:dyDescent="0.3">
      <c r="A84" s="206"/>
      <c r="B84" s="56" t="s">
        <v>242</v>
      </c>
      <c r="C84" s="27" t="s">
        <v>243</v>
      </c>
      <c r="D84" s="17" t="s">
        <v>244</v>
      </c>
      <c r="E84" s="18">
        <v>520</v>
      </c>
      <c r="F84" s="19" t="s">
        <v>131</v>
      </c>
      <c r="G84" s="20">
        <f t="shared" si="60"/>
        <v>60000000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60000000</v>
      </c>
      <c r="X84" s="20"/>
      <c r="Y84" s="20"/>
      <c r="Z84" s="20"/>
      <c r="AA84" s="20"/>
      <c r="AB84" s="20"/>
      <c r="AC84" s="20"/>
      <c r="AD84" s="21">
        <f t="shared" si="67"/>
        <v>0.86009360000000001</v>
      </c>
      <c r="AE84" s="20">
        <f t="shared" si="84"/>
        <v>51605616</v>
      </c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>
        <f>+'[1]FEBRERO 2019'!$Y$1321</f>
        <v>51605616</v>
      </c>
      <c r="AV84" s="20"/>
      <c r="AW84" s="20"/>
      <c r="AX84" s="20"/>
      <c r="AY84" s="20"/>
      <c r="AZ84" s="20"/>
      <c r="BA84" s="20"/>
      <c r="BB84" s="21">
        <f t="shared" si="14"/>
        <v>0.13990639999999999</v>
      </c>
      <c r="BC84" s="20">
        <f t="shared" si="74"/>
        <v>8394384</v>
      </c>
      <c r="BD84" s="20">
        <f t="shared" si="75"/>
        <v>0</v>
      </c>
      <c r="BE84" s="20">
        <f t="shared" si="75"/>
        <v>0</v>
      </c>
      <c r="BF84" s="20">
        <f t="shared" si="75"/>
        <v>0</v>
      </c>
      <c r="BG84" s="20">
        <f t="shared" si="75"/>
        <v>0</v>
      </c>
      <c r="BH84" s="20">
        <f t="shared" si="75"/>
        <v>0</v>
      </c>
      <c r="BI84" s="20">
        <f t="shared" si="75"/>
        <v>0</v>
      </c>
      <c r="BJ84" s="20">
        <f t="shared" si="75"/>
        <v>0</v>
      </c>
      <c r="BK84" s="20">
        <f t="shared" si="75"/>
        <v>0</v>
      </c>
      <c r="BL84" s="20">
        <f t="shared" si="75"/>
        <v>0</v>
      </c>
      <c r="BM84" s="20">
        <f t="shared" si="75"/>
        <v>0</v>
      </c>
      <c r="BN84" s="20">
        <f t="shared" si="75"/>
        <v>0</v>
      </c>
      <c r="BO84" s="20">
        <f t="shared" si="75"/>
        <v>0</v>
      </c>
      <c r="BP84" s="20">
        <f t="shared" si="75"/>
        <v>0</v>
      </c>
      <c r="BQ84" s="20">
        <f t="shared" si="75"/>
        <v>0</v>
      </c>
      <c r="BR84" s="20">
        <f t="shared" si="75"/>
        <v>0</v>
      </c>
      <c r="BS84" s="20">
        <f t="shared" si="75"/>
        <v>8394384</v>
      </c>
      <c r="BT84" s="20">
        <f t="shared" si="76"/>
        <v>0</v>
      </c>
      <c r="BU84" s="20">
        <f t="shared" si="76"/>
        <v>0</v>
      </c>
      <c r="BV84" s="20">
        <f t="shared" si="76"/>
        <v>0</v>
      </c>
      <c r="BW84" s="20">
        <f t="shared" si="76"/>
        <v>0</v>
      </c>
      <c r="BX84" s="20"/>
      <c r="BY84" s="20">
        <f t="shared" si="77"/>
        <v>0</v>
      </c>
      <c r="BZ84" s="21">
        <f t="shared" si="68"/>
        <v>0.84899081666666665</v>
      </c>
      <c r="CA84" s="20">
        <f t="shared" si="78"/>
        <v>50939449</v>
      </c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>
        <f>+'[1]FEBRERO 2019'!$H$1319</f>
        <v>50939449</v>
      </c>
      <c r="CR84" s="20"/>
      <c r="CS84" s="20"/>
      <c r="CT84" s="20"/>
      <c r="CU84" s="20"/>
      <c r="CV84" s="20"/>
      <c r="CW84" s="20"/>
      <c r="CX84" s="21">
        <f t="shared" si="79"/>
        <v>0.15100918333333335</v>
      </c>
      <c r="CY84" s="20">
        <f t="shared" si="44"/>
        <v>9060551</v>
      </c>
      <c r="CZ84" s="20">
        <f t="shared" si="80"/>
        <v>0</v>
      </c>
      <c r="DA84" s="20">
        <f t="shared" si="80"/>
        <v>0</v>
      </c>
      <c r="DB84" s="20"/>
      <c r="DC84" s="20">
        <f t="shared" si="81"/>
        <v>0</v>
      </c>
      <c r="DD84" s="20">
        <f t="shared" si="81"/>
        <v>0</v>
      </c>
      <c r="DE84" s="20">
        <f t="shared" si="81"/>
        <v>0</v>
      </c>
      <c r="DF84" s="20">
        <f t="shared" si="81"/>
        <v>0</v>
      </c>
      <c r="DG84" s="20">
        <f t="shared" si="81"/>
        <v>0</v>
      </c>
      <c r="DH84" s="20">
        <f t="shared" si="81"/>
        <v>0</v>
      </c>
      <c r="DI84" s="20">
        <f t="shared" si="81"/>
        <v>0</v>
      </c>
      <c r="DJ84" s="20">
        <f t="shared" si="81"/>
        <v>0</v>
      </c>
      <c r="DK84" s="20">
        <f t="shared" si="81"/>
        <v>0</v>
      </c>
      <c r="DL84" s="20">
        <f t="shared" si="81"/>
        <v>0</v>
      </c>
      <c r="DM84" s="20">
        <f t="shared" si="81"/>
        <v>0</v>
      </c>
      <c r="DN84" s="20">
        <f t="shared" si="81"/>
        <v>0</v>
      </c>
      <c r="DO84" s="20">
        <f t="shared" si="81"/>
        <v>9060551</v>
      </c>
      <c r="DP84" s="20">
        <f t="shared" si="81"/>
        <v>0</v>
      </c>
      <c r="DQ84" s="20">
        <f t="shared" si="81"/>
        <v>0</v>
      </c>
      <c r="DR84" s="20">
        <f t="shared" si="81"/>
        <v>0</v>
      </c>
      <c r="DS84" s="20">
        <f t="shared" si="82"/>
        <v>0</v>
      </c>
      <c r="DT84" s="20"/>
      <c r="DU84" s="20">
        <f t="shared" si="83"/>
        <v>0</v>
      </c>
    </row>
    <row r="85" spans="1:125" ht="51" customHeight="1" x14ac:dyDescent="0.3">
      <c r="A85" s="206"/>
      <c r="B85" s="201" t="s">
        <v>245</v>
      </c>
      <c r="C85" s="27" t="s">
        <v>246</v>
      </c>
      <c r="D85" s="17" t="s">
        <v>247</v>
      </c>
      <c r="E85" s="18">
        <v>520</v>
      </c>
      <c r="F85" s="19" t="s">
        <v>131</v>
      </c>
      <c r="G85" s="20">
        <f t="shared" si="60"/>
        <v>150000000</v>
      </c>
      <c r="H85" s="29"/>
      <c r="I85" s="20"/>
      <c r="J85" s="20"/>
      <c r="K85" s="29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150000000</v>
      </c>
      <c r="X85" s="20"/>
      <c r="Y85" s="20"/>
      <c r="Z85" s="20"/>
      <c r="AA85" s="20"/>
      <c r="AB85" s="20"/>
      <c r="AC85" s="20"/>
      <c r="AD85" s="21">
        <f t="shared" si="67"/>
        <v>0</v>
      </c>
      <c r="AE85" s="20">
        <f t="shared" si="84"/>
        <v>0</v>
      </c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1">
        <f t="shared" si="14"/>
        <v>1</v>
      </c>
      <c r="BC85" s="20">
        <f t="shared" si="74"/>
        <v>150000000</v>
      </c>
      <c r="BD85" s="20">
        <f t="shared" si="75"/>
        <v>0</v>
      </c>
      <c r="BE85" s="20">
        <f t="shared" si="75"/>
        <v>0</v>
      </c>
      <c r="BF85" s="20">
        <f t="shared" si="75"/>
        <v>0</v>
      </c>
      <c r="BG85" s="20">
        <f t="shared" si="75"/>
        <v>0</v>
      </c>
      <c r="BH85" s="20">
        <f t="shared" si="75"/>
        <v>0</v>
      </c>
      <c r="BI85" s="20">
        <f t="shared" si="75"/>
        <v>0</v>
      </c>
      <c r="BJ85" s="20">
        <f t="shared" si="75"/>
        <v>0</v>
      </c>
      <c r="BK85" s="20">
        <f t="shared" si="75"/>
        <v>0</v>
      </c>
      <c r="BL85" s="20">
        <f t="shared" si="75"/>
        <v>0</v>
      </c>
      <c r="BM85" s="20">
        <f t="shared" si="75"/>
        <v>0</v>
      </c>
      <c r="BN85" s="20">
        <f t="shared" si="75"/>
        <v>0</v>
      </c>
      <c r="BO85" s="20">
        <f t="shared" si="75"/>
        <v>0</v>
      </c>
      <c r="BP85" s="20">
        <f t="shared" si="75"/>
        <v>0</v>
      </c>
      <c r="BQ85" s="20">
        <f t="shared" si="75"/>
        <v>0</v>
      </c>
      <c r="BR85" s="20">
        <f t="shared" si="75"/>
        <v>0</v>
      </c>
      <c r="BS85" s="20">
        <f t="shared" si="75"/>
        <v>150000000</v>
      </c>
      <c r="BT85" s="20">
        <f t="shared" si="76"/>
        <v>0</v>
      </c>
      <c r="BU85" s="20">
        <f t="shared" si="76"/>
        <v>0</v>
      </c>
      <c r="BV85" s="20">
        <f t="shared" si="76"/>
        <v>0</v>
      </c>
      <c r="BW85" s="20">
        <f t="shared" si="76"/>
        <v>0</v>
      </c>
      <c r="BX85" s="20"/>
      <c r="BY85" s="20">
        <f t="shared" si="77"/>
        <v>0</v>
      </c>
      <c r="BZ85" s="21">
        <f t="shared" si="68"/>
        <v>0</v>
      </c>
      <c r="CA85" s="20">
        <f t="shared" si="78"/>
        <v>0</v>
      </c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1">
        <f t="shared" si="79"/>
        <v>1</v>
      </c>
      <c r="CY85" s="20">
        <f t="shared" si="44"/>
        <v>150000000</v>
      </c>
      <c r="CZ85" s="20">
        <f t="shared" si="80"/>
        <v>0</v>
      </c>
      <c r="DA85" s="20">
        <f t="shared" si="80"/>
        <v>0</v>
      </c>
      <c r="DB85" s="20"/>
      <c r="DC85" s="20">
        <f t="shared" si="81"/>
        <v>0</v>
      </c>
      <c r="DD85" s="20">
        <f t="shared" si="81"/>
        <v>0</v>
      </c>
      <c r="DE85" s="20">
        <f t="shared" si="81"/>
        <v>0</v>
      </c>
      <c r="DF85" s="20">
        <f t="shared" si="81"/>
        <v>0</v>
      </c>
      <c r="DG85" s="20">
        <f t="shared" si="81"/>
        <v>0</v>
      </c>
      <c r="DH85" s="20">
        <f t="shared" si="81"/>
        <v>0</v>
      </c>
      <c r="DI85" s="20">
        <f t="shared" si="81"/>
        <v>0</v>
      </c>
      <c r="DJ85" s="20">
        <f t="shared" si="81"/>
        <v>0</v>
      </c>
      <c r="DK85" s="20">
        <f t="shared" si="81"/>
        <v>0</v>
      </c>
      <c r="DL85" s="20">
        <f t="shared" si="81"/>
        <v>0</v>
      </c>
      <c r="DM85" s="20">
        <f t="shared" si="81"/>
        <v>0</v>
      </c>
      <c r="DN85" s="20">
        <f t="shared" si="81"/>
        <v>0</v>
      </c>
      <c r="DO85" s="20">
        <f t="shared" si="81"/>
        <v>150000000</v>
      </c>
      <c r="DP85" s="20">
        <f t="shared" si="81"/>
        <v>0</v>
      </c>
      <c r="DQ85" s="20">
        <f t="shared" si="81"/>
        <v>0</v>
      </c>
      <c r="DR85" s="20">
        <f t="shared" si="81"/>
        <v>0</v>
      </c>
      <c r="DS85" s="20">
        <f t="shared" si="82"/>
        <v>0</v>
      </c>
      <c r="DT85" s="20"/>
      <c r="DU85" s="20">
        <f t="shared" si="83"/>
        <v>0</v>
      </c>
    </row>
    <row r="86" spans="1:125" ht="30.75" customHeight="1" x14ac:dyDescent="0.3">
      <c r="A86" s="206"/>
      <c r="B86" s="202"/>
      <c r="C86" s="27" t="s">
        <v>248</v>
      </c>
      <c r="D86" s="17" t="s">
        <v>249</v>
      </c>
      <c r="E86" s="18">
        <v>520</v>
      </c>
      <c r="F86" s="19" t="s">
        <v>224</v>
      </c>
      <c r="G86" s="20">
        <f t="shared" si="60"/>
        <v>2125618253</v>
      </c>
      <c r="H86" s="40"/>
      <c r="I86" s="29"/>
      <c r="J86" s="29"/>
      <c r="K86" s="29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>
        <f>2000000000+115618253</f>
        <v>2115618253</v>
      </c>
      <c r="W86" s="20"/>
      <c r="X86" s="20"/>
      <c r="Y86" s="20"/>
      <c r="Z86" s="20"/>
      <c r="AA86" s="20"/>
      <c r="AB86" s="20"/>
      <c r="AC86" s="20">
        <f>10000000</f>
        <v>10000000</v>
      </c>
      <c r="AD86" s="21">
        <f t="shared" si="67"/>
        <v>6.2144964089184459E-3</v>
      </c>
      <c r="AE86" s="20">
        <f t="shared" si="84"/>
        <v>13209647</v>
      </c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>
        <f>+'[1]FEBRERO 2019'!$X$1357</f>
        <v>13209647</v>
      </c>
      <c r="AU86" s="20"/>
      <c r="AV86" s="20"/>
      <c r="AW86" s="20"/>
      <c r="AX86" s="20"/>
      <c r="AY86" s="20"/>
      <c r="AZ86" s="20"/>
      <c r="BA86" s="20"/>
      <c r="BB86" s="21">
        <f t="shared" si="14"/>
        <v>0.99378550359108153</v>
      </c>
      <c r="BC86" s="20">
        <f t="shared" si="74"/>
        <v>2112408606</v>
      </c>
      <c r="BD86" s="20">
        <f t="shared" si="75"/>
        <v>0</v>
      </c>
      <c r="BE86" s="20">
        <f t="shared" si="75"/>
        <v>0</v>
      </c>
      <c r="BF86" s="20">
        <f t="shared" si="75"/>
        <v>0</v>
      </c>
      <c r="BG86" s="20">
        <f t="shared" si="75"/>
        <v>0</v>
      </c>
      <c r="BH86" s="20">
        <f t="shared" si="75"/>
        <v>0</v>
      </c>
      <c r="BI86" s="20">
        <f t="shared" si="75"/>
        <v>0</v>
      </c>
      <c r="BJ86" s="20">
        <f t="shared" si="75"/>
        <v>0</v>
      </c>
      <c r="BK86" s="20">
        <f t="shared" si="75"/>
        <v>0</v>
      </c>
      <c r="BL86" s="20">
        <f t="shared" si="75"/>
        <v>0</v>
      </c>
      <c r="BM86" s="20">
        <f t="shared" si="75"/>
        <v>0</v>
      </c>
      <c r="BN86" s="20">
        <f t="shared" si="75"/>
        <v>0</v>
      </c>
      <c r="BO86" s="20">
        <f t="shared" si="75"/>
        <v>0</v>
      </c>
      <c r="BP86" s="20">
        <f t="shared" si="75"/>
        <v>0</v>
      </c>
      <c r="BQ86" s="20">
        <f t="shared" si="75"/>
        <v>0</v>
      </c>
      <c r="BR86" s="20">
        <f t="shared" si="75"/>
        <v>2102408606</v>
      </c>
      <c r="BS86" s="20">
        <f t="shared" si="75"/>
        <v>0</v>
      </c>
      <c r="BT86" s="20">
        <f t="shared" si="76"/>
        <v>0</v>
      </c>
      <c r="BU86" s="20">
        <f t="shared" si="76"/>
        <v>0</v>
      </c>
      <c r="BV86" s="20">
        <f t="shared" si="76"/>
        <v>0</v>
      </c>
      <c r="BW86" s="20">
        <f t="shared" si="76"/>
        <v>0</v>
      </c>
      <c r="BX86" s="20"/>
      <c r="BY86" s="20">
        <f t="shared" si="77"/>
        <v>10000000</v>
      </c>
      <c r="BZ86" s="21">
        <f t="shared" si="68"/>
        <v>2.4275290225408129E-3</v>
      </c>
      <c r="CA86" s="20">
        <f t="shared" si="78"/>
        <v>5160000</v>
      </c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>
        <f>+'[1]FEBRERO 2019'!$H$1355</f>
        <v>5160000</v>
      </c>
      <c r="CQ86" s="20"/>
      <c r="CR86" s="20"/>
      <c r="CS86" s="20"/>
      <c r="CT86" s="20"/>
      <c r="CU86" s="20"/>
      <c r="CV86" s="20"/>
      <c r="CW86" s="20"/>
      <c r="CX86" s="21">
        <f t="shared" si="79"/>
        <v>0.99757247097745916</v>
      </c>
      <c r="CY86" s="20">
        <f t="shared" si="44"/>
        <v>2120458253</v>
      </c>
      <c r="CZ86" s="20">
        <f t="shared" si="80"/>
        <v>0</v>
      </c>
      <c r="DA86" s="20">
        <f t="shared" si="80"/>
        <v>0</v>
      </c>
      <c r="DB86" s="20"/>
      <c r="DC86" s="20">
        <f t="shared" si="81"/>
        <v>0</v>
      </c>
      <c r="DD86" s="20">
        <f t="shared" si="81"/>
        <v>0</v>
      </c>
      <c r="DE86" s="20">
        <f t="shared" si="81"/>
        <v>0</v>
      </c>
      <c r="DF86" s="20">
        <f t="shared" si="81"/>
        <v>0</v>
      </c>
      <c r="DG86" s="20">
        <f t="shared" si="81"/>
        <v>0</v>
      </c>
      <c r="DH86" s="20">
        <f t="shared" si="81"/>
        <v>0</v>
      </c>
      <c r="DI86" s="20">
        <f t="shared" si="81"/>
        <v>0</v>
      </c>
      <c r="DJ86" s="20">
        <f t="shared" si="81"/>
        <v>0</v>
      </c>
      <c r="DK86" s="20">
        <f t="shared" si="81"/>
        <v>0</v>
      </c>
      <c r="DL86" s="20">
        <f t="shared" si="81"/>
        <v>0</v>
      </c>
      <c r="DM86" s="20">
        <f t="shared" si="81"/>
        <v>0</v>
      </c>
      <c r="DN86" s="20">
        <f t="shared" si="81"/>
        <v>2110458253</v>
      </c>
      <c r="DO86" s="20">
        <f t="shared" si="81"/>
        <v>0</v>
      </c>
      <c r="DP86" s="20">
        <f t="shared" si="81"/>
        <v>0</v>
      </c>
      <c r="DQ86" s="20">
        <f t="shared" si="81"/>
        <v>0</v>
      </c>
      <c r="DR86" s="20">
        <f t="shared" si="81"/>
        <v>0</v>
      </c>
      <c r="DS86" s="20">
        <f t="shared" si="82"/>
        <v>0</v>
      </c>
      <c r="DT86" s="20"/>
      <c r="DU86" s="20">
        <f t="shared" si="83"/>
        <v>10000000</v>
      </c>
    </row>
    <row r="87" spans="1:125" ht="32.25" customHeight="1" x14ac:dyDescent="0.3">
      <c r="A87" s="206"/>
      <c r="B87" s="202"/>
      <c r="C87" s="27" t="s">
        <v>250</v>
      </c>
      <c r="D87" s="17" t="s">
        <v>251</v>
      </c>
      <c r="E87" s="18">
        <v>520</v>
      </c>
      <c r="F87" s="19" t="s">
        <v>131</v>
      </c>
      <c r="G87" s="20">
        <f t="shared" si="60"/>
        <v>12000000</v>
      </c>
      <c r="H87" s="29"/>
      <c r="I87" s="29"/>
      <c r="J87" s="29"/>
      <c r="K87" s="29"/>
      <c r="L87" s="29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>
        <v>12000000</v>
      </c>
      <c r="X87" s="20"/>
      <c r="Y87" s="20"/>
      <c r="Z87" s="20"/>
      <c r="AA87" s="20"/>
      <c r="AB87" s="20"/>
      <c r="AC87" s="20"/>
      <c r="AD87" s="21">
        <f t="shared" si="67"/>
        <v>0.83888891666666665</v>
      </c>
      <c r="AE87" s="20">
        <f t="shared" si="84"/>
        <v>10066667</v>
      </c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>
        <f>+'[2]ENERO 2019'!$Y$1162</f>
        <v>10066667</v>
      </c>
      <c r="AV87" s="20"/>
      <c r="AW87" s="20"/>
      <c r="AX87" s="20"/>
      <c r="AY87" s="20"/>
      <c r="AZ87" s="20"/>
      <c r="BA87" s="20"/>
      <c r="BB87" s="21">
        <f t="shared" si="14"/>
        <v>0.16111108333333335</v>
      </c>
      <c r="BC87" s="20">
        <f t="shared" si="74"/>
        <v>1933333</v>
      </c>
      <c r="BD87" s="20">
        <f t="shared" si="75"/>
        <v>0</v>
      </c>
      <c r="BE87" s="20">
        <f t="shared" si="75"/>
        <v>0</v>
      </c>
      <c r="BF87" s="20">
        <f t="shared" si="75"/>
        <v>0</v>
      </c>
      <c r="BG87" s="20">
        <f t="shared" si="75"/>
        <v>0</v>
      </c>
      <c r="BH87" s="20">
        <f t="shared" si="75"/>
        <v>0</v>
      </c>
      <c r="BI87" s="20">
        <f t="shared" si="75"/>
        <v>0</v>
      </c>
      <c r="BJ87" s="20">
        <f t="shared" si="75"/>
        <v>0</v>
      </c>
      <c r="BK87" s="20">
        <f t="shared" si="75"/>
        <v>0</v>
      </c>
      <c r="BL87" s="20">
        <f t="shared" si="75"/>
        <v>0</v>
      </c>
      <c r="BM87" s="20">
        <f t="shared" si="75"/>
        <v>0</v>
      </c>
      <c r="BN87" s="20">
        <f t="shared" si="75"/>
        <v>0</v>
      </c>
      <c r="BO87" s="20">
        <f t="shared" si="75"/>
        <v>0</v>
      </c>
      <c r="BP87" s="20">
        <f t="shared" si="75"/>
        <v>0</v>
      </c>
      <c r="BQ87" s="20">
        <f t="shared" si="75"/>
        <v>0</v>
      </c>
      <c r="BR87" s="20">
        <f t="shared" si="75"/>
        <v>0</v>
      </c>
      <c r="BS87" s="20">
        <f t="shared" si="75"/>
        <v>1933333</v>
      </c>
      <c r="BT87" s="20">
        <f t="shared" si="76"/>
        <v>0</v>
      </c>
      <c r="BU87" s="20">
        <f t="shared" si="76"/>
        <v>0</v>
      </c>
      <c r="BV87" s="20">
        <f t="shared" si="76"/>
        <v>0</v>
      </c>
      <c r="BW87" s="20">
        <f t="shared" si="76"/>
        <v>0</v>
      </c>
      <c r="BX87" s="20"/>
      <c r="BY87" s="20">
        <f t="shared" si="77"/>
        <v>0</v>
      </c>
      <c r="BZ87" s="21">
        <f t="shared" si="68"/>
        <v>0.83766358333333335</v>
      </c>
      <c r="CA87" s="20">
        <f t="shared" si="78"/>
        <v>10051963</v>
      </c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>
        <f>+'[2]ENERO 2019'!$H$1160</f>
        <v>10051963</v>
      </c>
      <c r="CR87" s="20"/>
      <c r="CS87" s="20"/>
      <c r="CT87" s="20"/>
      <c r="CU87" s="20"/>
      <c r="CV87" s="20"/>
      <c r="CW87" s="20"/>
      <c r="CX87" s="21">
        <f t="shared" si="79"/>
        <v>0.16233641666666665</v>
      </c>
      <c r="CY87" s="20">
        <f t="shared" si="44"/>
        <v>1948037</v>
      </c>
      <c r="CZ87" s="20">
        <f t="shared" si="80"/>
        <v>0</v>
      </c>
      <c r="DA87" s="20">
        <f t="shared" si="80"/>
        <v>0</v>
      </c>
      <c r="DB87" s="20"/>
      <c r="DC87" s="20">
        <f t="shared" si="81"/>
        <v>0</v>
      </c>
      <c r="DD87" s="20">
        <f t="shared" si="81"/>
        <v>0</v>
      </c>
      <c r="DE87" s="20">
        <f t="shared" si="81"/>
        <v>0</v>
      </c>
      <c r="DF87" s="20">
        <f t="shared" si="81"/>
        <v>0</v>
      </c>
      <c r="DG87" s="20">
        <f t="shared" si="81"/>
        <v>0</v>
      </c>
      <c r="DH87" s="20">
        <f t="shared" si="81"/>
        <v>0</v>
      </c>
      <c r="DI87" s="20">
        <f t="shared" si="81"/>
        <v>0</v>
      </c>
      <c r="DJ87" s="20">
        <f t="shared" si="81"/>
        <v>0</v>
      </c>
      <c r="DK87" s="20">
        <f t="shared" si="81"/>
        <v>0</v>
      </c>
      <c r="DL87" s="20">
        <f t="shared" si="81"/>
        <v>0</v>
      </c>
      <c r="DM87" s="20">
        <f t="shared" si="81"/>
        <v>0</v>
      </c>
      <c r="DN87" s="20">
        <f t="shared" si="81"/>
        <v>0</v>
      </c>
      <c r="DO87" s="20">
        <f t="shared" si="81"/>
        <v>1948037</v>
      </c>
      <c r="DP87" s="20">
        <f t="shared" si="81"/>
        <v>0</v>
      </c>
      <c r="DQ87" s="20">
        <f t="shared" si="81"/>
        <v>0</v>
      </c>
      <c r="DR87" s="20">
        <f t="shared" si="81"/>
        <v>0</v>
      </c>
      <c r="DS87" s="20">
        <f t="shared" si="82"/>
        <v>0</v>
      </c>
      <c r="DT87" s="20"/>
      <c r="DU87" s="20">
        <f t="shared" si="83"/>
        <v>0</v>
      </c>
    </row>
    <row r="88" spans="1:125" ht="34.5" customHeight="1" x14ac:dyDescent="0.3">
      <c r="A88" s="206"/>
      <c r="B88" s="202"/>
      <c r="C88" s="27" t="s">
        <v>252</v>
      </c>
      <c r="D88" s="17" t="s">
        <v>253</v>
      </c>
      <c r="E88" s="18">
        <v>520</v>
      </c>
      <c r="F88" s="19" t="s">
        <v>131</v>
      </c>
      <c r="G88" s="20">
        <f t="shared" si="60"/>
        <v>265000000</v>
      </c>
      <c r="H88" s="29"/>
      <c r="I88" s="20">
        <v>250000000</v>
      </c>
      <c r="J88" s="29"/>
      <c r="K88" s="29"/>
      <c r="L88" s="29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>
        <v>15000000</v>
      </c>
      <c r="AD88" s="21">
        <f t="shared" si="67"/>
        <v>0</v>
      </c>
      <c r="AE88" s="20">
        <f t="shared" si="84"/>
        <v>0</v>
      </c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1">
        <f t="shared" si="14"/>
        <v>1</v>
      </c>
      <c r="BC88" s="20">
        <f t="shared" si="74"/>
        <v>265000000</v>
      </c>
      <c r="BD88" s="20">
        <f t="shared" si="75"/>
        <v>0</v>
      </c>
      <c r="BE88" s="20">
        <f t="shared" si="75"/>
        <v>250000000</v>
      </c>
      <c r="BF88" s="20">
        <f t="shared" si="75"/>
        <v>0</v>
      </c>
      <c r="BG88" s="20">
        <f t="shared" si="75"/>
        <v>0</v>
      </c>
      <c r="BH88" s="20">
        <f t="shared" si="75"/>
        <v>0</v>
      </c>
      <c r="BI88" s="20">
        <f t="shared" si="75"/>
        <v>0</v>
      </c>
      <c r="BJ88" s="20">
        <f t="shared" si="75"/>
        <v>0</v>
      </c>
      <c r="BK88" s="20">
        <f t="shared" si="75"/>
        <v>0</v>
      </c>
      <c r="BL88" s="20">
        <f t="shared" si="75"/>
        <v>0</v>
      </c>
      <c r="BM88" s="20">
        <f t="shared" si="75"/>
        <v>0</v>
      </c>
      <c r="BN88" s="20">
        <f t="shared" si="75"/>
        <v>0</v>
      </c>
      <c r="BO88" s="20">
        <f t="shared" si="75"/>
        <v>0</v>
      </c>
      <c r="BP88" s="20">
        <f t="shared" si="75"/>
        <v>0</v>
      </c>
      <c r="BQ88" s="20">
        <f t="shared" si="75"/>
        <v>0</v>
      </c>
      <c r="BR88" s="20">
        <f t="shared" si="75"/>
        <v>0</v>
      </c>
      <c r="BS88" s="20">
        <f t="shared" si="75"/>
        <v>0</v>
      </c>
      <c r="BT88" s="20">
        <f t="shared" si="76"/>
        <v>0</v>
      </c>
      <c r="BU88" s="20">
        <f t="shared" si="76"/>
        <v>0</v>
      </c>
      <c r="BV88" s="20">
        <f t="shared" si="76"/>
        <v>0</v>
      </c>
      <c r="BW88" s="20">
        <f t="shared" si="76"/>
        <v>0</v>
      </c>
      <c r="BX88" s="20"/>
      <c r="BY88" s="20">
        <f t="shared" si="77"/>
        <v>15000000</v>
      </c>
      <c r="BZ88" s="21">
        <f t="shared" si="68"/>
        <v>0</v>
      </c>
      <c r="CA88" s="20">
        <f t="shared" si="78"/>
        <v>0</v>
      </c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1">
        <f t="shared" si="79"/>
        <v>1</v>
      </c>
      <c r="CY88" s="20">
        <f t="shared" si="44"/>
        <v>265000000</v>
      </c>
      <c r="CZ88" s="20">
        <f t="shared" si="80"/>
        <v>0</v>
      </c>
      <c r="DA88" s="20">
        <f t="shared" si="80"/>
        <v>250000000</v>
      </c>
      <c r="DB88" s="20"/>
      <c r="DC88" s="20">
        <f t="shared" si="81"/>
        <v>0</v>
      </c>
      <c r="DD88" s="20">
        <f t="shared" si="81"/>
        <v>0</v>
      </c>
      <c r="DE88" s="20">
        <f t="shared" si="81"/>
        <v>0</v>
      </c>
      <c r="DF88" s="20">
        <f t="shared" si="81"/>
        <v>0</v>
      </c>
      <c r="DG88" s="20">
        <f t="shared" si="81"/>
        <v>0</v>
      </c>
      <c r="DH88" s="20">
        <f t="shared" si="81"/>
        <v>0</v>
      </c>
      <c r="DI88" s="20">
        <f t="shared" si="81"/>
        <v>0</v>
      </c>
      <c r="DJ88" s="20">
        <f t="shared" si="81"/>
        <v>0</v>
      </c>
      <c r="DK88" s="20">
        <f t="shared" si="81"/>
        <v>0</v>
      </c>
      <c r="DL88" s="20">
        <f t="shared" si="81"/>
        <v>0</v>
      </c>
      <c r="DM88" s="20">
        <f t="shared" si="81"/>
        <v>0</v>
      </c>
      <c r="DN88" s="20">
        <f t="shared" si="81"/>
        <v>0</v>
      </c>
      <c r="DO88" s="20">
        <f t="shared" si="81"/>
        <v>0</v>
      </c>
      <c r="DP88" s="20">
        <f t="shared" si="81"/>
        <v>0</v>
      </c>
      <c r="DQ88" s="20">
        <f t="shared" si="81"/>
        <v>0</v>
      </c>
      <c r="DR88" s="20">
        <f t="shared" si="81"/>
        <v>0</v>
      </c>
      <c r="DS88" s="20">
        <f t="shared" si="82"/>
        <v>0</v>
      </c>
      <c r="DT88" s="20"/>
      <c r="DU88" s="20">
        <f t="shared" si="83"/>
        <v>15000000</v>
      </c>
    </row>
    <row r="89" spans="1:125" ht="31.5" customHeight="1" x14ac:dyDescent="0.3">
      <c r="A89" s="206"/>
      <c r="B89" s="202"/>
      <c r="C89" s="27" t="s">
        <v>254</v>
      </c>
      <c r="D89" s="17" t="s">
        <v>255</v>
      </c>
      <c r="E89" s="18">
        <v>520</v>
      </c>
      <c r="F89" s="19" t="s">
        <v>131</v>
      </c>
      <c r="G89" s="20">
        <f t="shared" si="60"/>
        <v>0</v>
      </c>
      <c r="H89" s="29"/>
      <c r="I89" s="20"/>
      <c r="J89" s="20"/>
      <c r="K89" s="29"/>
      <c r="L89" s="29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1" t="e">
        <f t="shared" si="67"/>
        <v>#DIV/0!</v>
      </c>
      <c r="AE89" s="20">
        <f t="shared" si="84"/>
        <v>0</v>
      </c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1" t="e">
        <f t="shared" si="14"/>
        <v>#DIV/0!</v>
      </c>
      <c r="BC89" s="20">
        <f t="shared" si="74"/>
        <v>0</v>
      </c>
      <c r="BD89" s="20">
        <f t="shared" si="75"/>
        <v>0</v>
      </c>
      <c r="BE89" s="20">
        <f t="shared" si="75"/>
        <v>0</v>
      </c>
      <c r="BF89" s="20">
        <f t="shared" si="75"/>
        <v>0</v>
      </c>
      <c r="BG89" s="20">
        <f t="shared" si="75"/>
        <v>0</v>
      </c>
      <c r="BH89" s="20">
        <f t="shared" si="75"/>
        <v>0</v>
      </c>
      <c r="BI89" s="20">
        <f t="shared" si="75"/>
        <v>0</v>
      </c>
      <c r="BJ89" s="20">
        <f t="shared" si="75"/>
        <v>0</v>
      </c>
      <c r="BK89" s="20">
        <f t="shared" si="75"/>
        <v>0</v>
      </c>
      <c r="BL89" s="20">
        <f t="shared" si="75"/>
        <v>0</v>
      </c>
      <c r="BM89" s="20">
        <f t="shared" si="75"/>
        <v>0</v>
      </c>
      <c r="BN89" s="20">
        <f t="shared" si="75"/>
        <v>0</v>
      </c>
      <c r="BO89" s="20">
        <f t="shared" si="75"/>
        <v>0</v>
      </c>
      <c r="BP89" s="20">
        <f t="shared" si="75"/>
        <v>0</v>
      </c>
      <c r="BQ89" s="20">
        <f t="shared" si="75"/>
        <v>0</v>
      </c>
      <c r="BR89" s="20">
        <f t="shared" si="75"/>
        <v>0</v>
      </c>
      <c r="BS89" s="20">
        <f t="shared" si="75"/>
        <v>0</v>
      </c>
      <c r="BT89" s="20">
        <f t="shared" si="76"/>
        <v>0</v>
      </c>
      <c r="BU89" s="20">
        <f t="shared" si="76"/>
        <v>0</v>
      </c>
      <c r="BV89" s="20">
        <f t="shared" si="76"/>
        <v>0</v>
      </c>
      <c r="BW89" s="20">
        <f t="shared" si="76"/>
        <v>0</v>
      </c>
      <c r="BX89" s="20"/>
      <c r="BY89" s="20">
        <f t="shared" si="77"/>
        <v>0</v>
      </c>
      <c r="BZ89" s="21" t="e">
        <f t="shared" si="68"/>
        <v>#DIV/0!</v>
      </c>
      <c r="CA89" s="20">
        <f t="shared" si="78"/>
        <v>0</v>
      </c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1" t="e">
        <f t="shared" si="79"/>
        <v>#DIV/0!</v>
      </c>
      <c r="CY89" s="20">
        <f t="shared" si="44"/>
        <v>0</v>
      </c>
      <c r="CZ89" s="20">
        <f t="shared" si="80"/>
        <v>0</v>
      </c>
      <c r="DA89" s="20">
        <f t="shared" si="80"/>
        <v>0</v>
      </c>
      <c r="DB89" s="20"/>
      <c r="DC89" s="20">
        <f t="shared" si="81"/>
        <v>0</v>
      </c>
      <c r="DD89" s="20">
        <f t="shared" si="81"/>
        <v>0</v>
      </c>
      <c r="DE89" s="20">
        <f t="shared" si="81"/>
        <v>0</v>
      </c>
      <c r="DF89" s="20">
        <f t="shared" si="81"/>
        <v>0</v>
      </c>
      <c r="DG89" s="20">
        <f t="shared" si="81"/>
        <v>0</v>
      </c>
      <c r="DH89" s="20">
        <f t="shared" si="81"/>
        <v>0</v>
      </c>
      <c r="DI89" s="20">
        <f t="shared" si="81"/>
        <v>0</v>
      </c>
      <c r="DJ89" s="20">
        <f t="shared" si="81"/>
        <v>0</v>
      </c>
      <c r="DK89" s="20">
        <f t="shared" si="81"/>
        <v>0</v>
      </c>
      <c r="DL89" s="20">
        <f t="shared" si="81"/>
        <v>0</v>
      </c>
      <c r="DM89" s="20">
        <f t="shared" si="81"/>
        <v>0</v>
      </c>
      <c r="DN89" s="20">
        <f t="shared" si="81"/>
        <v>0</v>
      </c>
      <c r="DO89" s="20">
        <f t="shared" si="81"/>
        <v>0</v>
      </c>
      <c r="DP89" s="20">
        <f t="shared" si="81"/>
        <v>0</v>
      </c>
      <c r="DQ89" s="20">
        <f t="shared" si="81"/>
        <v>0</v>
      </c>
      <c r="DR89" s="20">
        <f t="shared" si="81"/>
        <v>0</v>
      </c>
      <c r="DS89" s="20">
        <f t="shared" si="82"/>
        <v>0</v>
      </c>
      <c r="DT89" s="20"/>
      <c r="DU89" s="20">
        <f t="shared" si="83"/>
        <v>0</v>
      </c>
    </row>
    <row r="90" spans="1:125" ht="72" customHeight="1" x14ac:dyDescent="0.3">
      <c r="A90" s="206"/>
      <c r="B90" s="202"/>
      <c r="C90" s="27" t="s">
        <v>256</v>
      </c>
      <c r="D90" s="17" t="s">
        <v>257</v>
      </c>
      <c r="E90" s="18">
        <v>520</v>
      </c>
      <c r="F90" s="19" t="s">
        <v>258</v>
      </c>
      <c r="G90" s="20">
        <f t="shared" si="60"/>
        <v>538900527</v>
      </c>
      <c r="H90" s="29"/>
      <c r="I90" s="29">
        <v>100000000</v>
      </c>
      <c r="J90" s="29"/>
      <c r="K90" s="29"/>
      <c r="L90" s="29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>
        <v>10000000</v>
      </c>
      <c r="X90" s="20"/>
      <c r="Y90" s="20"/>
      <c r="Z90" s="20"/>
      <c r="AA90" s="20"/>
      <c r="AB90" s="20"/>
      <c r="AC90" s="20">
        <f>428900527</f>
        <v>428900527</v>
      </c>
      <c r="AD90" s="21">
        <f t="shared" si="67"/>
        <v>0.87140386114337576</v>
      </c>
      <c r="AE90" s="20">
        <f t="shared" si="84"/>
        <v>469600000</v>
      </c>
      <c r="AF90" s="20"/>
      <c r="AG90" s="20">
        <f>+'[2]ENERO 2019'!$K$1182</f>
        <v>100000000</v>
      </c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>
        <f>+'[2]ENERO 2019'!$Y$1182</f>
        <v>10000000</v>
      </c>
      <c r="AV90" s="20"/>
      <c r="AW90" s="20"/>
      <c r="AX90" s="20"/>
      <c r="AY90" s="20"/>
      <c r="AZ90" s="20"/>
      <c r="BA90" s="20">
        <f>+'[2]ENERO 2019'!$AF$1182</f>
        <v>359600000</v>
      </c>
      <c r="BB90" s="21">
        <f t="shared" si="14"/>
        <v>0.12859613885662424</v>
      </c>
      <c r="BC90" s="20">
        <f t="shared" si="74"/>
        <v>69300527</v>
      </c>
      <c r="BD90" s="20">
        <f t="shared" si="75"/>
        <v>0</v>
      </c>
      <c r="BE90" s="20">
        <f t="shared" si="75"/>
        <v>0</v>
      </c>
      <c r="BF90" s="20">
        <f t="shared" si="75"/>
        <v>0</v>
      </c>
      <c r="BG90" s="20">
        <f t="shared" si="75"/>
        <v>0</v>
      </c>
      <c r="BH90" s="20">
        <f t="shared" si="75"/>
        <v>0</v>
      </c>
      <c r="BI90" s="20">
        <f t="shared" si="75"/>
        <v>0</v>
      </c>
      <c r="BJ90" s="20">
        <f t="shared" si="75"/>
        <v>0</v>
      </c>
      <c r="BK90" s="20">
        <f t="shared" si="75"/>
        <v>0</v>
      </c>
      <c r="BL90" s="20">
        <f t="shared" si="75"/>
        <v>0</v>
      </c>
      <c r="BM90" s="20">
        <f t="shared" si="75"/>
        <v>0</v>
      </c>
      <c r="BN90" s="20">
        <f t="shared" si="75"/>
        <v>0</v>
      </c>
      <c r="BO90" s="20">
        <f t="shared" si="75"/>
        <v>0</v>
      </c>
      <c r="BP90" s="20">
        <f t="shared" si="75"/>
        <v>0</v>
      </c>
      <c r="BQ90" s="20">
        <f t="shared" si="75"/>
        <v>0</v>
      </c>
      <c r="BR90" s="20">
        <f t="shared" si="75"/>
        <v>0</v>
      </c>
      <c r="BS90" s="20">
        <f t="shared" si="75"/>
        <v>0</v>
      </c>
      <c r="BT90" s="20">
        <f t="shared" si="76"/>
        <v>0</v>
      </c>
      <c r="BU90" s="20">
        <f t="shared" si="76"/>
        <v>0</v>
      </c>
      <c r="BV90" s="20">
        <f t="shared" si="76"/>
        <v>0</v>
      </c>
      <c r="BW90" s="20">
        <f t="shared" si="76"/>
        <v>0</v>
      </c>
      <c r="BX90" s="20"/>
      <c r="BY90" s="20">
        <f t="shared" si="77"/>
        <v>69300527</v>
      </c>
      <c r="BZ90" s="21">
        <f t="shared" si="68"/>
        <v>0.58060498241078917</v>
      </c>
      <c r="CA90" s="20">
        <f t="shared" si="78"/>
        <v>312888331</v>
      </c>
      <c r="CB90" s="20"/>
      <c r="CC90" s="20">
        <f>+'[1]FEBRERO 2019'!$H$1419</f>
        <v>98693330</v>
      </c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>
        <f>+'[2]ENERO 2019'!$H$1224</f>
        <v>6860000</v>
      </c>
      <c r="CR90" s="20"/>
      <c r="CS90" s="20"/>
      <c r="CT90" s="20"/>
      <c r="CU90" s="20"/>
      <c r="CV90" s="20"/>
      <c r="CW90" s="20">
        <f>+'[1]FEBRERO 2019'!$H$1388+'[1]FEBRERO 2019'!$H$1395+'[1]FEBRERO 2019'!$H$1404+'[1]FEBRERO 2019'!$H$1416+'[1]FEBRERO 2019'!$H$1434</f>
        <v>207335001</v>
      </c>
      <c r="CX90" s="21">
        <f t="shared" si="79"/>
        <v>0.41939501758921083</v>
      </c>
      <c r="CY90" s="20">
        <f t="shared" si="44"/>
        <v>226012196</v>
      </c>
      <c r="CZ90" s="20">
        <f t="shared" si="80"/>
        <v>0</v>
      </c>
      <c r="DA90" s="20">
        <f t="shared" si="80"/>
        <v>1306670</v>
      </c>
      <c r="DB90" s="20"/>
      <c r="DC90" s="20">
        <f t="shared" si="81"/>
        <v>0</v>
      </c>
      <c r="DD90" s="20">
        <f t="shared" si="81"/>
        <v>0</v>
      </c>
      <c r="DE90" s="20">
        <f t="shared" si="81"/>
        <v>0</v>
      </c>
      <c r="DF90" s="20">
        <f t="shared" si="81"/>
        <v>0</v>
      </c>
      <c r="DG90" s="20">
        <f t="shared" si="81"/>
        <v>0</v>
      </c>
      <c r="DH90" s="20">
        <f t="shared" si="81"/>
        <v>0</v>
      </c>
      <c r="DI90" s="20">
        <f t="shared" si="81"/>
        <v>0</v>
      </c>
      <c r="DJ90" s="20">
        <f t="shared" si="81"/>
        <v>0</v>
      </c>
      <c r="DK90" s="20">
        <f t="shared" si="81"/>
        <v>0</v>
      </c>
      <c r="DL90" s="20">
        <f t="shared" si="81"/>
        <v>0</v>
      </c>
      <c r="DM90" s="20">
        <f t="shared" si="81"/>
        <v>0</v>
      </c>
      <c r="DN90" s="20">
        <f t="shared" si="81"/>
        <v>0</v>
      </c>
      <c r="DO90" s="20">
        <f t="shared" si="81"/>
        <v>3140000</v>
      </c>
      <c r="DP90" s="20">
        <f t="shared" si="81"/>
        <v>0</v>
      </c>
      <c r="DQ90" s="20">
        <f t="shared" si="81"/>
        <v>0</v>
      </c>
      <c r="DR90" s="20">
        <f t="shared" si="81"/>
        <v>0</v>
      </c>
      <c r="DS90" s="20">
        <f t="shared" si="82"/>
        <v>0</v>
      </c>
      <c r="DT90" s="20"/>
      <c r="DU90" s="20">
        <f t="shared" si="83"/>
        <v>221565526</v>
      </c>
    </row>
    <row r="91" spans="1:125" ht="31.5" customHeight="1" x14ac:dyDescent="0.3">
      <c r="A91" s="57"/>
      <c r="B91" s="202"/>
      <c r="C91" s="27" t="s">
        <v>259</v>
      </c>
      <c r="D91" s="26" t="s">
        <v>260</v>
      </c>
      <c r="E91" s="18">
        <v>520</v>
      </c>
      <c r="F91" s="19" t="s">
        <v>261</v>
      </c>
      <c r="G91" s="20">
        <f t="shared" si="60"/>
        <v>10000000</v>
      </c>
      <c r="H91" s="29"/>
      <c r="I91" s="29"/>
      <c r="J91" s="29"/>
      <c r="K91" s="29"/>
      <c r="L91" s="29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/>
      <c r="Y91" s="20"/>
      <c r="Z91" s="20"/>
      <c r="AA91" s="20"/>
      <c r="AB91" s="20"/>
      <c r="AC91" s="20"/>
      <c r="AD91" s="21">
        <f t="shared" si="67"/>
        <v>0.115</v>
      </c>
      <c r="AE91" s="20">
        <f t="shared" si="84"/>
        <v>1150000</v>
      </c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>
        <f>+'[1]FEBRERO 2019'!$Y$1441</f>
        <v>1150000</v>
      </c>
      <c r="AV91" s="20"/>
      <c r="AW91" s="20"/>
      <c r="AX91" s="20"/>
      <c r="AY91" s="20"/>
      <c r="AZ91" s="20"/>
      <c r="BA91" s="20"/>
      <c r="BB91" s="21">
        <f t="shared" si="14"/>
        <v>0.88500000000000001</v>
      </c>
      <c r="BC91" s="20">
        <f t="shared" si="74"/>
        <v>8850000</v>
      </c>
      <c r="BD91" s="20">
        <f t="shared" si="75"/>
        <v>0</v>
      </c>
      <c r="BE91" s="20">
        <f t="shared" si="75"/>
        <v>0</v>
      </c>
      <c r="BF91" s="20">
        <f t="shared" si="75"/>
        <v>0</v>
      </c>
      <c r="BG91" s="20">
        <f t="shared" si="75"/>
        <v>0</v>
      </c>
      <c r="BH91" s="20">
        <f t="shared" si="75"/>
        <v>0</v>
      </c>
      <c r="BI91" s="20">
        <f t="shared" si="75"/>
        <v>0</v>
      </c>
      <c r="BJ91" s="20">
        <f t="shared" si="75"/>
        <v>0</v>
      </c>
      <c r="BK91" s="20">
        <f t="shared" si="75"/>
        <v>0</v>
      </c>
      <c r="BL91" s="20">
        <f t="shared" si="75"/>
        <v>0</v>
      </c>
      <c r="BM91" s="20">
        <f t="shared" si="75"/>
        <v>0</v>
      </c>
      <c r="BN91" s="20">
        <f t="shared" si="75"/>
        <v>0</v>
      </c>
      <c r="BO91" s="20">
        <f t="shared" si="75"/>
        <v>0</v>
      </c>
      <c r="BP91" s="20">
        <f t="shared" si="75"/>
        <v>0</v>
      </c>
      <c r="BQ91" s="20">
        <f t="shared" si="75"/>
        <v>0</v>
      </c>
      <c r="BR91" s="20">
        <f t="shared" si="75"/>
        <v>0</v>
      </c>
      <c r="BS91" s="20">
        <f t="shared" si="75"/>
        <v>8850000</v>
      </c>
      <c r="BT91" s="20">
        <f t="shared" si="76"/>
        <v>0</v>
      </c>
      <c r="BU91" s="20">
        <f t="shared" si="76"/>
        <v>0</v>
      </c>
      <c r="BV91" s="20">
        <f t="shared" si="76"/>
        <v>0</v>
      </c>
      <c r="BW91" s="20">
        <f t="shared" si="76"/>
        <v>0</v>
      </c>
      <c r="BX91" s="20"/>
      <c r="BY91" s="20">
        <f t="shared" si="77"/>
        <v>0</v>
      </c>
      <c r="BZ91" s="21">
        <f t="shared" si="68"/>
        <v>0.115</v>
      </c>
      <c r="CA91" s="20">
        <f t="shared" si="78"/>
        <v>1150000</v>
      </c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>
        <f>+'[1]FEBRERO 2019'!$H$1439</f>
        <v>1150000</v>
      </c>
      <c r="CR91" s="20"/>
      <c r="CS91" s="20"/>
      <c r="CT91" s="20"/>
      <c r="CU91" s="20"/>
      <c r="CV91" s="20"/>
      <c r="CW91" s="20"/>
      <c r="CX91" s="21">
        <f t="shared" si="79"/>
        <v>0.88500000000000001</v>
      </c>
      <c r="CY91" s="20">
        <f t="shared" si="44"/>
        <v>8850000</v>
      </c>
      <c r="CZ91" s="20">
        <f t="shared" si="80"/>
        <v>0</v>
      </c>
      <c r="DA91" s="20">
        <f t="shared" si="80"/>
        <v>0</v>
      </c>
      <c r="DB91" s="20"/>
      <c r="DC91" s="20">
        <f t="shared" si="81"/>
        <v>0</v>
      </c>
      <c r="DD91" s="20">
        <f t="shared" si="81"/>
        <v>0</v>
      </c>
      <c r="DE91" s="20">
        <f t="shared" si="81"/>
        <v>0</v>
      </c>
      <c r="DF91" s="20">
        <f t="shared" si="81"/>
        <v>0</v>
      </c>
      <c r="DG91" s="20">
        <f t="shared" si="81"/>
        <v>0</v>
      </c>
      <c r="DH91" s="20">
        <f t="shared" si="81"/>
        <v>0</v>
      </c>
      <c r="DI91" s="20">
        <f t="shared" si="81"/>
        <v>0</v>
      </c>
      <c r="DJ91" s="20">
        <f t="shared" si="81"/>
        <v>0</v>
      </c>
      <c r="DK91" s="20">
        <f t="shared" si="81"/>
        <v>0</v>
      </c>
      <c r="DL91" s="20">
        <f t="shared" si="81"/>
        <v>0</v>
      </c>
      <c r="DM91" s="20">
        <f t="shared" si="81"/>
        <v>0</v>
      </c>
      <c r="DN91" s="20">
        <f t="shared" si="81"/>
        <v>0</v>
      </c>
      <c r="DO91" s="20">
        <f t="shared" si="81"/>
        <v>8850000</v>
      </c>
      <c r="DP91" s="20">
        <f t="shared" si="81"/>
        <v>0</v>
      </c>
      <c r="DQ91" s="20">
        <f t="shared" si="81"/>
        <v>0</v>
      </c>
      <c r="DR91" s="20">
        <f t="shared" si="81"/>
        <v>0</v>
      </c>
      <c r="DS91" s="20">
        <f t="shared" si="82"/>
        <v>0</v>
      </c>
      <c r="DT91" s="20"/>
      <c r="DU91" s="20">
        <f t="shared" si="83"/>
        <v>0</v>
      </c>
    </row>
    <row r="92" spans="1:125" ht="31.5" customHeight="1" x14ac:dyDescent="0.3">
      <c r="A92" s="57"/>
      <c r="B92" s="202"/>
      <c r="C92" s="27" t="s">
        <v>262</v>
      </c>
      <c r="D92" s="26" t="s">
        <v>263</v>
      </c>
      <c r="E92" s="18">
        <v>520</v>
      </c>
      <c r="F92" s="19" t="s">
        <v>131</v>
      </c>
      <c r="G92" s="20">
        <f t="shared" si="60"/>
        <v>10000000</v>
      </c>
      <c r="H92" s="29"/>
      <c r="I92" s="29"/>
      <c r="J92" s="29"/>
      <c r="K92" s="29"/>
      <c r="L92" s="29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0"/>
      <c r="AD92" s="21">
        <f t="shared" si="67"/>
        <v>0</v>
      </c>
      <c r="AE92" s="20">
        <f t="shared" si="84"/>
        <v>0</v>
      </c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1">
        <f t="shared" si="14"/>
        <v>1</v>
      </c>
      <c r="BC92" s="20">
        <f t="shared" si="74"/>
        <v>10000000</v>
      </c>
      <c r="BD92" s="20">
        <f t="shared" si="75"/>
        <v>0</v>
      </c>
      <c r="BE92" s="20">
        <f t="shared" si="75"/>
        <v>0</v>
      </c>
      <c r="BF92" s="20">
        <f t="shared" si="75"/>
        <v>0</v>
      </c>
      <c r="BG92" s="20">
        <f t="shared" si="75"/>
        <v>0</v>
      </c>
      <c r="BH92" s="20">
        <f t="shared" si="75"/>
        <v>0</v>
      </c>
      <c r="BI92" s="20">
        <f t="shared" si="75"/>
        <v>0</v>
      </c>
      <c r="BJ92" s="20">
        <f t="shared" si="75"/>
        <v>0</v>
      </c>
      <c r="BK92" s="20">
        <f t="shared" si="75"/>
        <v>0</v>
      </c>
      <c r="BL92" s="20">
        <f t="shared" si="75"/>
        <v>0</v>
      </c>
      <c r="BM92" s="20">
        <f t="shared" si="75"/>
        <v>0</v>
      </c>
      <c r="BN92" s="20">
        <f t="shared" si="75"/>
        <v>0</v>
      </c>
      <c r="BO92" s="20">
        <f t="shared" si="75"/>
        <v>0</v>
      </c>
      <c r="BP92" s="20">
        <f t="shared" si="75"/>
        <v>0</v>
      </c>
      <c r="BQ92" s="20">
        <f t="shared" si="75"/>
        <v>0</v>
      </c>
      <c r="BR92" s="20">
        <f t="shared" si="75"/>
        <v>0</v>
      </c>
      <c r="BS92" s="20">
        <f t="shared" si="75"/>
        <v>10000000</v>
      </c>
      <c r="BT92" s="20">
        <f t="shared" si="76"/>
        <v>0</v>
      </c>
      <c r="BU92" s="20">
        <f t="shared" si="76"/>
        <v>0</v>
      </c>
      <c r="BV92" s="20">
        <f t="shared" si="76"/>
        <v>0</v>
      </c>
      <c r="BW92" s="20">
        <f t="shared" si="76"/>
        <v>0</v>
      </c>
      <c r="BX92" s="20"/>
      <c r="BY92" s="20">
        <f t="shared" si="77"/>
        <v>0</v>
      </c>
      <c r="BZ92" s="21">
        <f t="shared" si="68"/>
        <v>0</v>
      </c>
      <c r="CA92" s="20">
        <f t="shared" si="78"/>
        <v>0</v>
      </c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1">
        <f t="shared" si="79"/>
        <v>1</v>
      </c>
      <c r="CY92" s="20">
        <f t="shared" si="44"/>
        <v>10000000</v>
      </c>
      <c r="CZ92" s="20">
        <f t="shared" si="80"/>
        <v>0</v>
      </c>
      <c r="DA92" s="20">
        <f t="shared" si="80"/>
        <v>0</v>
      </c>
      <c r="DB92" s="20"/>
      <c r="DC92" s="20">
        <f t="shared" si="81"/>
        <v>0</v>
      </c>
      <c r="DD92" s="20">
        <f t="shared" si="81"/>
        <v>0</v>
      </c>
      <c r="DE92" s="20">
        <f t="shared" si="81"/>
        <v>0</v>
      </c>
      <c r="DF92" s="20">
        <f t="shared" si="81"/>
        <v>0</v>
      </c>
      <c r="DG92" s="20">
        <f t="shared" si="81"/>
        <v>0</v>
      </c>
      <c r="DH92" s="20">
        <f t="shared" si="81"/>
        <v>0</v>
      </c>
      <c r="DI92" s="20">
        <f t="shared" si="81"/>
        <v>0</v>
      </c>
      <c r="DJ92" s="20">
        <f t="shared" si="81"/>
        <v>0</v>
      </c>
      <c r="DK92" s="20">
        <f t="shared" si="81"/>
        <v>0</v>
      </c>
      <c r="DL92" s="20">
        <f t="shared" si="81"/>
        <v>0</v>
      </c>
      <c r="DM92" s="20">
        <f t="shared" si="81"/>
        <v>0</v>
      </c>
      <c r="DN92" s="20">
        <f t="shared" si="81"/>
        <v>0</v>
      </c>
      <c r="DO92" s="20">
        <f t="shared" si="81"/>
        <v>10000000</v>
      </c>
      <c r="DP92" s="20">
        <f t="shared" si="81"/>
        <v>0</v>
      </c>
      <c r="DQ92" s="20">
        <f t="shared" si="81"/>
        <v>0</v>
      </c>
      <c r="DR92" s="20">
        <f t="shared" si="81"/>
        <v>0</v>
      </c>
      <c r="DS92" s="20">
        <f t="shared" si="82"/>
        <v>0</v>
      </c>
      <c r="DT92" s="20"/>
      <c r="DU92" s="20">
        <f t="shared" si="83"/>
        <v>0</v>
      </c>
    </row>
    <row r="93" spans="1:125" ht="31.5" customHeight="1" x14ac:dyDescent="0.3">
      <c r="A93" s="57"/>
      <c r="B93" s="58"/>
      <c r="C93" s="59" t="s">
        <v>264</v>
      </c>
      <c r="D93" s="26" t="s">
        <v>265</v>
      </c>
      <c r="E93" s="42">
        <v>520</v>
      </c>
      <c r="F93" s="19" t="s">
        <v>131</v>
      </c>
      <c r="G93" s="20">
        <f t="shared" si="60"/>
        <v>30000000</v>
      </c>
      <c r="H93" s="29"/>
      <c r="I93" s="29"/>
      <c r="J93" s="29"/>
      <c r="K93" s="29"/>
      <c r="L93" s="29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>
        <v>30000000</v>
      </c>
      <c r="Y93" s="20"/>
      <c r="Z93" s="20"/>
      <c r="AA93" s="20"/>
      <c r="AB93" s="20"/>
      <c r="AC93" s="20"/>
      <c r="AD93" s="21">
        <f t="shared" si="67"/>
        <v>0</v>
      </c>
      <c r="AE93" s="20">
        <f t="shared" si="84"/>
        <v>0</v>
      </c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1">
        <f t="shared" si="14"/>
        <v>1</v>
      </c>
      <c r="BC93" s="20">
        <f t="shared" si="74"/>
        <v>30000000</v>
      </c>
      <c r="BD93" s="20">
        <f t="shared" si="75"/>
        <v>0</v>
      </c>
      <c r="BE93" s="20">
        <f t="shared" si="75"/>
        <v>0</v>
      </c>
      <c r="BF93" s="20">
        <f t="shared" si="75"/>
        <v>0</v>
      </c>
      <c r="BG93" s="20">
        <f t="shared" si="75"/>
        <v>0</v>
      </c>
      <c r="BH93" s="20">
        <f t="shared" si="75"/>
        <v>0</v>
      </c>
      <c r="BI93" s="20">
        <f t="shared" si="75"/>
        <v>0</v>
      </c>
      <c r="BJ93" s="20">
        <f t="shared" si="75"/>
        <v>0</v>
      </c>
      <c r="BK93" s="20">
        <f t="shared" si="75"/>
        <v>0</v>
      </c>
      <c r="BL93" s="20">
        <f t="shared" si="75"/>
        <v>0</v>
      </c>
      <c r="BM93" s="20">
        <f t="shared" si="75"/>
        <v>0</v>
      </c>
      <c r="BN93" s="20">
        <f t="shared" si="75"/>
        <v>0</v>
      </c>
      <c r="BO93" s="20">
        <f t="shared" si="75"/>
        <v>0</v>
      </c>
      <c r="BP93" s="20">
        <f t="shared" si="75"/>
        <v>0</v>
      </c>
      <c r="BQ93" s="20">
        <f t="shared" si="75"/>
        <v>0</v>
      </c>
      <c r="BR93" s="20">
        <f t="shared" si="75"/>
        <v>0</v>
      </c>
      <c r="BS93" s="20">
        <f t="shared" si="75"/>
        <v>0</v>
      </c>
      <c r="BT93" s="20">
        <f t="shared" si="76"/>
        <v>30000000</v>
      </c>
      <c r="BU93" s="20">
        <f t="shared" si="76"/>
        <v>0</v>
      </c>
      <c r="BV93" s="20">
        <f t="shared" si="76"/>
        <v>0</v>
      </c>
      <c r="BW93" s="20">
        <f t="shared" si="76"/>
        <v>0</v>
      </c>
      <c r="BX93" s="20"/>
      <c r="BY93" s="20">
        <f t="shared" si="77"/>
        <v>0</v>
      </c>
      <c r="BZ93" s="21">
        <f t="shared" si="68"/>
        <v>0</v>
      </c>
      <c r="CA93" s="20">
        <f t="shared" si="78"/>
        <v>0</v>
      </c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1">
        <f t="shared" si="79"/>
        <v>1</v>
      </c>
      <c r="CY93" s="20">
        <f t="shared" si="44"/>
        <v>30000000</v>
      </c>
      <c r="CZ93" s="20">
        <f t="shared" si="80"/>
        <v>0</v>
      </c>
      <c r="DA93" s="20">
        <f t="shared" si="80"/>
        <v>0</v>
      </c>
      <c r="DB93" s="20"/>
      <c r="DC93" s="20">
        <f t="shared" si="81"/>
        <v>0</v>
      </c>
      <c r="DD93" s="20">
        <f t="shared" si="81"/>
        <v>0</v>
      </c>
      <c r="DE93" s="20">
        <f t="shared" si="81"/>
        <v>0</v>
      </c>
      <c r="DF93" s="20">
        <f t="shared" si="81"/>
        <v>0</v>
      </c>
      <c r="DG93" s="20">
        <f t="shared" si="81"/>
        <v>0</v>
      </c>
      <c r="DH93" s="20">
        <f t="shared" si="81"/>
        <v>0</v>
      </c>
      <c r="DI93" s="20">
        <f t="shared" si="81"/>
        <v>0</v>
      </c>
      <c r="DJ93" s="20">
        <f t="shared" si="81"/>
        <v>0</v>
      </c>
      <c r="DK93" s="20">
        <f t="shared" si="81"/>
        <v>0</v>
      </c>
      <c r="DL93" s="20">
        <f t="shared" si="81"/>
        <v>0</v>
      </c>
      <c r="DM93" s="20">
        <f t="shared" si="81"/>
        <v>0</v>
      </c>
      <c r="DN93" s="20">
        <f t="shared" si="81"/>
        <v>0</v>
      </c>
      <c r="DO93" s="20">
        <f t="shared" si="81"/>
        <v>0</v>
      </c>
      <c r="DP93" s="20">
        <f t="shared" si="81"/>
        <v>30000000</v>
      </c>
      <c r="DQ93" s="20">
        <f t="shared" si="81"/>
        <v>0</v>
      </c>
      <c r="DR93" s="20">
        <f t="shared" si="81"/>
        <v>0</v>
      </c>
      <c r="DS93" s="20">
        <f t="shared" si="82"/>
        <v>0</v>
      </c>
      <c r="DT93" s="20"/>
      <c r="DU93" s="20">
        <f t="shared" si="83"/>
        <v>0</v>
      </c>
    </row>
    <row r="94" spans="1:125" ht="22.5" customHeight="1" x14ac:dyDescent="0.3">
      <c r="A94" s="215" t="s">
        <v>228</v>
      </c>
      <c r="B94" s="201" t="s">
        <v>266</v>
      </c>
      <c r="C94" s="27" t="s">
        <v>267</v>
      </c>
      <c r="D94" s="17" t="s">
        <v>268</v>
      </c>
      <c r="E94" s="18">
        <v>520</v>
      </c>
      <c r="F94" s="19" t="s">
        <v>131</v>
      </c>
      <c r="G94" s="20">
        <f t="shared" si="60"/>
        <v>25000000</v>
      </c>
      <c r="H94" s="29"/>
      <c r="I94" s="20">
        <v>25000000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1">
        <f>+AE94/G94</f>
        <v>0.73722339999999997</v>
      </c>
      <c r="AE94" s="20">
        <f t="shared" si="84"/>
        <v>18430585</v>
      </c>
      <c r="AF94" s="20"/>
      <c r="AG94" s="20">
        <f>+'[2]ENERO 2019'!$K$1247</f>
        <v>18430585</v>
      </c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1">
        <f t="shared" si="14"/>
        <v>0.26277660000000003</v>
      </c>
      <c r="BC94" s="20">
        <f t="shared" si="74"/>
        <v>6569415</v>
      </c>
      <c r="BD94" s="20">
        <f t="shared" si="75"/>
        <v>0</v>
      </c>
      <c r="BE94" s="20">
        <f t="shared" si="75"/>
        <v>6569415</v>
      </c>
      <c r="BF94" s="20">
        <f t="shared" si="75"/>
        <v>0</v>
      </c>
      <c r="BG94" s="20">
        <f t="shared" si="75"/>
        <v>0</v>
      </c>
      <c r="BH94" s="20">
        <f t="shared" si="75"/>
        <v>0</v>
      </c>
      <c r="BI94" s="20">
        <f t="shared" si="75"/>
        <v>0</v>
      </c>
      <c r="BJ94" s="20">
        <f t="shared" si="75"/>
        <v>0</v>
      </c>
      <c r="BK94" s="20">
        <f t="shared" si="75"/>
        <v>0</v>
      </c>
      <c r="BL94" s="20">
        <f t="shared" si="75"/>
        <v>0</v>
      </c>
      <c r="BM94" s="20">
        <f t="shared" si="75"/>
        <v>0</v>
      </c>
      <c r="BN94" s="20">
        <f t="shared" si="75"/>
        <v>0</v>
      </c>
      <c r="BO94" s="20">
        <f t="shared" si="75"/>
        <v>0</v>
      </c>
      <c r="BP94" s="20">
        <f t="shared" si="75"/>
        <v>0</v>
      </c>
      <c r="BQ94" s="20">
        <f t="shared" si="75"/>
        <v>0</v>
      </c>
      <c r="BR94" s="20">
        <f t="shared" si="75"/>
        <v>0</v>
      </c>
      <c r="BS94" s="20">
        <f t="shared" ref="BN94:BW98" si="85">W94-AU94</f>
        <v>0</v>
      </c>
      <c r="BT94" s="20">
        <f t="shared" si="85"/>
        <v>0</v>
      </c>
      <c r="BU94" s="20">
        <f t="shared" si="85"/>
        <v>0</v>
      </c>
      <c r="BV94" s="20">
        <f t="shared" si="85"/>
        <v>0</v>
      </c>
      <c r="BW94" s="20">
        <f t="shared" si="85"/>
        <v>0</v>
      </c>
      <c r="BX94" s="20"/>
      <c r="BY94" s="20">
        <f t="shared" si="77"/>
        <v>0</v>
      </c>
      <c r="BZ94" s="21">
        <f>+CA94/G94</f>
        <v>0.73506055999999997</v>
      </c>
      <c r="CA94" s="20">
        <f t="shared" si="78"/>
        <v>18376514</v>
      </c>
      <c r="CB94" s="20"/>
      <c r="CC94" s="20">
        <f>+'[2]ENERO 2019'!$H$1245</f>
        <v>18376514</v>
      </c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1">
        <f t="shared" si="79"/>
        <v>0.26493944000000003</v>
      </c>
      <c r="CY94" s="20">
        <f t="shared" si="44"/>
        <v>6623486</v>
      </c>
      <c r="CZ94" s="20">
        <f t="shared" si="80"/>
        <v>0</v>
      </c>
      <c r="DA94" s="20">
        <f t="shared" si="80"/>
        <v>6623486</v>
      </c>
      <c r="DB94" s="20"/>
      <c r="DC94" s="20">
        <f t="shared" si="81"/>
        <v>0</v>
      </c>
      <c r="DD94" s="20">
        <f t="shared" si="81"/>
        <v>0</v>
      </c>
      <c r="DE94" s="20">
        <f t="shared" si="81"/>
        <v>0</v>
      </c>
      <c r="DF94" s="20">
        <f t="shared" si="81"/>
        <v>0</v>
      </c>
      <c r="DG94" s="20">
        <f t="shared" si="81"/>
        <v>0</v>
      </c>
      <c r="DH94" s="20">
        <f t="shared" si="81"/>
        <v>0</v>
      </c>
      <c r="DI94" s="20">
        <f t="shared" si="81"/>
        <v>0</v>
      </c>
      <c r="DJ94" s="20">
        <f t="shared" si="81"/>
        <v>0</v>
      </c>
      <c r="DK94" s="20">
        <f t="shared" si="81"/>
        <v>0</v>
      </c>
      <c r="DL94" s="20">
        <f t="shared" si="81"/>
        <v>0</v>
      </c>
      <c r="DM94" s="20">
        <f t="shared" si="81"/>
        <v>0</v>
      </c>
      <c r="DN94" s="20">
        <f t="shared" si="81"/>
        <v>0</v>
      </c>
      <c r="DO94" s="20">
        <f t="shared" si="81"/>
        <v>0</v>
      </c>
      <c r="DP94" s="20">
        <f t="shared" si="81"/>
        <v>0</v>
      </c>
      <c r="DQ94" s="20">
        <f t="shared" si="81"/>
        <v>0</v>
      </c>
      <c r="DR94" s="20">
        <f t="shared" ref="DR94:DR101" si="86">Z94-CT94</f>
        <v>0</v>
      </c>
      <c r="DS94" s="20">
        <f t="shared" si="82"/>
        <v>0</v>
      </c>
      <c r="DT94" s="20"/>
      <c r="DU94" s="20">
        <f t="shared" si="83"/>
        <v>0</v>
      </c>
    </row>
    <row r="95" spans="1:125" ht="21.75" customHeight="1" x14ac:dyDescent="0.3">
      <c r="A95" s="206"/>
      <c r="B95" s="203"/>
      <c r="C95" s="27" t="s">
        <v>269</v>
      </c>
      <c r="D95" s="17" t="s">
        <v>270</v>
      </c>
      <c r="E95" s="18">
        <v>520</v>
      </c>
      <c r="F95" s="19" t="s">
        <v>131</v>
      </c>
      <c r="G95" s="20">
        <f t="shared" si="60"/>
        <v>40000000</v>
      </c>
      <c r="H95" s="29"/>
      <c r="I95" s="20">
        <v>40000000</v>
      </c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40"/>
      <c r="X95" s="20"/>
      <c r="Y95" s="20"/>
      <c r="Z95" s="20"/>
      <c r="AA95" s="20"/>
      <c r="AB95" s="20"/>
      <c r="AC95" s="20"/>
      <c r="AD95" s="21">
        <f>+AE95/G95</f>
        <v>0.95546067499999998</v>
      </c>
      <c r="AE95" s="20">
        <f t="shared" si="84"/>
        <v>38218427</v>
      </c>
      <c r="AF95" s="20"/>
      <c r="AG95" s="20">
        <f>+'[1]FEBRERO 2019'!$K$1470</f>
        <v>38218427</v>
      </c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1">
        <f t="shared" si="14"/>
        <v>4.4539325000000018E-2</v>
      </c>
      <c r="BC95" s="20">
        <f t="shared" si="74"/>
        <v>1781573</v>
      </c>
      <c r="BD95" s="20">
        <f t="shared" ref="BD95:BM98" si="87">H95-AF95</f>
        <v>0</v>
      </c>
      <c r="BE95" s="20">
        <f t="shared" si="87"/>
        <v>1781573</v>
      </c>
      <c r="BF95" s="20">
        <f t="shared" si="87"/>
        <v>0</v>
      </c>
      <c r="BG95" s="20">
        <f t="shared" si="87"/>
        <v>0</v>
      </c>
      <c r="BH95" s="20">
        <f t="shared" si="87"/>
        <v>0</v>
      </c>
      <c r="BI95" s="20">
        <f t="shared" si="87"/>
        <v>0</v>
      </c>
      <c r="BJ95" s="20">
        <f t="shared" si="87"/>
        <v>0</v>
      </c>
      <c r="BK95" s="20">
        <f t="shared" si="87"/>
        <v>0</v>
      </c>
      <c r="BL95" s="20">
        <f t="shared" si="87"/>
        <v>0</v>
      </c>
      <c r="BM95" s="20">
        <f t="shared" si="87"/>
        <v>0</v>
      </c>
      <c r="BN95" s="20">
        <f t="shared" si="85"/>
        <v>0</v>
      </c>
      <c r="BO95" s="20">
        <f t="shared" si="85"/>
        <v>0</v>
      </c>
      <c r="BP95" s="20">
        <f t="shared" si="85"/>
        <v>0</v>
      </c>
      <c r="BQ95" s="20">
        <f t="shared" si="85"/>
        <v>0</v>
      </c>
      <c r="BR95" s="20">
        <f t="shared" si="85"/>
        <v>0</v>
      </c>
      <c r="BS95" s="20">
        <f t="shared" si="85"/>
        <v>0</v>
      </c>
      <c r="BT95" s="20">
        <f t="shared" si="85"/>
        <v>0</v>
      </c>
      <c r="BU95" s="20">
        <f t="shared" si="85"/>
        <v>0</v>
      </c>
      <c r="BV95" s="20">
        <f t="shared" si="85"/>
        <v>0</v>
      </c>
      <c r="BW95" s="20">
        <f t="shared" si="85"/>
        <v>0</v>
      </c>
      <c r="BX95" s="20"/>
      <c r="BY95" s="20">
        <f t="shared" si="77"/>
        <v>0</v>
      </c>
      <c r="BZ95" s="21">
        <f>+CA95/G95</f>
        <v>0.95546067499999998</v>
      </c>
      <c r="CA95" s="20">
        <f t="shared" si="78"/>
        <v>38218427</v>
      </c>
      <c r="CB95" s="20"/>
      <c r="CC95" s="20">
        <f>+'[1]FEBRERO 2019'!$H$1468</f>
        <v>38218427</v>
      </c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1">
        <f t="shared" si="79"/>
        <v>4.4539325000000018E-2</v>
      </c>
      <c r="CY95" s="20">
        <f t="shared" si="44"/>
        <v>1781573</v>
      </c>
      <c r="CZ95" s="20">
        <f t="shared" ref="CZ95:DA101" si="88">H95-CB95</f>
        <v>0</v>
      </c>
      <c r="DA95" s="20">
        <f t="shared" si="88"/>
        <v>1781573</v>
      </c>
      <c r="DB95" s="20"/>
      <c r="DC95" s="20">
        <f t="shared" ref="DC95:DQ101" si="89">K95-CE95</f>
        <v>0</v>
      </c>
      <c r="DD95" s="20">
        <f t="shared" si="89"/>
        <v>0</v>
      </c>
      <c r="DE95" s="20">
        <f t="shared" si="89"/>
        <v>0</v>
      </c>
      <c r="DF95" s="20">
        <f t="shared" si="89"/>
        <v>0</v>
      </c>
      <c r="DG95" s="20">
        <f t="shared" si="89"/>
        <v>0</v>
      </c>
      <c r="DH95" s="20">
        <f t="shared" si="89"/>
        <v>0</v>
      </c>
      <c r="DI95" s="20">
        <f t="shared" si="89"/>
        <v>0</v>
      </c>
      <c r="DJ95" s="20">
        <f t="shared" si="89"/>
        <v>0</v>
      </c>
      <c r="DK95" s="20">
        <f t="shared" si="89"/>
        <v>0</v>
      </c>
      <c r="DL95" s="20">
        <f t="shared" si="89"/>
        <v>0</v>
      </c>
      <c r="DM95" s="20">
        <f t="shared" si="89"/>
        <v>0</v>
      </c>
      <c r="DN95" s="20">
        <f t="shared" si="89"/>
        <v>0</v>
      </c>
      <c r="DO95" s="20">
        <f t="shared" si="89"/>
        <v>0</v>
      </c>
      <c r="DP95" s="20">
        <f t="shared" si="89"/>
        <v>0</v>
      </c>
      <c r="DQ95" s="20">
        <f t="shared" si="89"/>
        <v>0</v>
      </c>
      <c r="DR95" s="20">
        <f t="shared" si="86"/>
        <v>0</v>
      </c>
      <c r="DS95" s="20">
        <f t="shared" si="82"/>
        <v>0</v>
      </c>
      <c r="DT95" s="20"/>
      <c r="DU95" s="20">
        <f t="shared" si="83"/>
        <v>0</v>
      </c>
    </row>
    <row r="96" spans="1:125" ht="32.25" customHeight="1" x14ac:dyDescent="0.3">
      <c r="A96" s="206"/>
      <c r="B96" s="60" t="s">
        <v>271</v>
      </c>
      <c r="C96" s="27" t="s">
        <v>272</v>
      </c>
      <c r="D96" s="17" t="s">
        <v>273</v>
      </c>
      <c r="E96" s="18">
        <v>520</v>
      </c>
      <c r="F96" s="19" t="s">
        <v>131</v>
      </c>
      <c r="G96" s="20">
        <f t="shared" si="60"/>
        <v>15000000</v>
      </c>
      <c r="H96" s="29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40">
        <v>15000000</v>
      </c>
      <c r="X96" s="20"/>
      <c r="Y96" s="20"/>
      <c r="Z96" s="20"/>
      <c r="AA96" s="20"/>
      <c r="AB96" s="20"/>
      <c r="AC96" s="20"/>
      <c r="AD96" s="21">
        <f t="shared" ref="AD96:AD113" si="90">+AE96/G96</f>
        <v>0</v>
      </c>
      <c r="AE96" s="20">
        <f t="shared" si="84"/>
        <v>0</v>
      </c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1">
        <f t="shared" si="14"/>
        <v>1</v>
      </c>
      <c r="BC96" s="20">
        <f t="shared" si="74"/>
        <v>15000000</v>
      </c>
      <c r="BD96" s="20">
        <f t="shared" si="87"/>
        <v>0</v>
      </c>
      <c r="BE96" s="20">
        <f t="shared" si="87"/>
        <v>0</v>
      </c>
      <c r="BF96" s="20">
        <f t="shared" si="87"/>
        <v>0</v>
      </c>
      <c r="BG96" s="20">
        <f t="shared" si="87"/>
        <v>0</v>
      </c>
      <c r="BH96" s="20">
        <f t="shared" si="87"/>
        <v>0</v>
      </c>
      <c r="BI96" s="20">
        <f t="shared" si="87"/>
        <v>0</v>
      </c>
      <c r="BJ96" s="20">
        <f t="shared" si="87"/>
        <v>0</v>
      </c>
      <c r="BK96" s="20">
        <f t="shared" si="87"/>
        <v>0</v>
      </c>
      <c r="BL96" s="20">
        <f t="shared" si="87"/>
        <v>0</v>
      </c>
      <c r="BM96" s="20">
        <f t="shared" si="87"/>
        <v>0</v>
      </c>
      <c r="BN96" s="20">
        <f t="shared" si="85"/>
        <v>0</v>
      </c>
      <c r="BO96" s="20">
        <f t="shared" si="85"/>
        <v>0</v>
      </c>
      <c r="BP96" s="20">
        <f t="shared" si="85"/>
        <v>0</v>
      </c>
      <c r="BQ96" s="20">
        <f t="shared" si="85"/>
        <v>0</v>
      </c>
      <c r="BR96" s="20">
        <f t="shared" si="85"/>
        <v>0</v>
      </c>
      <c r="BS96" s="20">
        <f t="shared" si="85"/>
        <v>15000000</v>
      </c>
      <c r="BT96" s="20">
        <f t="shared" si="85"/>
        <v>0</v>
      </c>
      <c r="BU96" s="20">
        <f t="shared" si="85"/>
        <v>0</v>
      </c>
      <c r="BV96" s="20">
        <f t="shared" si="85"/>
        <v>0</v>
      </c>
      <c r="BW96" s="20">
        <f t="shared" si="85"/>
        <v>0</v>
      </c>
      <c r="BX96" s="20"/>
      <c r="BY96" s="20">
        <f t="shared" si="77"/>
        <v>0</v>
      </c>
      <c r="BZ96" s="21">
        <f t="shared" ref="BZ96:BZ108" si="91">+CA96/G96</f>
        <v>0</v>
      </c>
      <c r="CA96" s="20">
        <f t="shared" si="78"/>
        <v>0</v>
      </c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1">
        <f t="shared" si="79"/>
        <v>1</v>
      </c>
      <c r="CY96" s="20">
        <f t="shared" si="44"/>
        <v>15000000</v>
      </c>
      <c r="CZ96" s="20">
        <f t="shared" si="88"/>
        <v>0</v>
      </c>
      <c r="DA96" s="20">
        <f t="shared" si="88"/>
        <v>0</v>
      </c>
      <c r="DB96" s="20"/>
      <c r="DC96" s="20">
        <f t="shared" si="89"/>
        <v>0</v>
      </c>
      <c r="DD96" s="20">
        <f t="shared" si="89"/>
        <v>0</v>
      </c>
      <c r="DE96" s="20">
        <f t="shared" si="89"/>
        <v>0</v>
      </c>
      <c r="DF96" s="20">
        <f t="shared" si="89"/>
        <v>0</v>
      </c>
      <c r="DG96" s="20">
        <f t="shared" si="89"/>
        <v>0</v>
      </c>
      <c r="DH96" s="20">
        <f t="shared" si="89"/>
        <v>0</v>
      </c>
      <c r="DI96" s="20">
        <f t="shared" si="89"/>
        <v>0</v>
      </c>
      <c r="DJ96" s="20">
        <f t="shared" si="89"/>
        <v>0</v>
      </c>
      <c r="DK96" s="20">
        <f t="shared" si="89"/>
        <v>0</v>
      </c>
      <c r="DL96" s="20">
        <f t="shared" si="89"/>
        <v>0</v>
      </c>
      <c r="DM96" s="20">
        <f t="shared" si="89"/>
        <v>0</v>
      </c>
      <c r="DN96" s="20">
        <f t="shared" si="89"/>
        <v>0</v>
      </c>
      <c r="DO96" s="20">
        <f t="shared" si="89"/>
        <v>15000000</v>
      </c>
      <c r="DP96" s="20">
        <f t="shared" si="89"/>
        <v>0</v>
      </c>
      <c r="DQ96" s="20">
        <f t="shared" si="89"/>
        <v>0</v>
      </c>
      <c r="DR96" s="20">
        <f t="shared" si="86"/>
        <v>0</v>
      </c>
      <c r="DS96" s="20">
        <f t="shared" si="82"/>
        <v>0</v>
      </c>
      <c r="DT96" s="20"/>
      <c r="DU96" s="20">
        <f t="shared" si="83"/>
        <v>0</v>
      </c>
    </row>
    <row r="97" spans="1:125" ht="24" customHeight="1" x14ac:dyDescent="0.3">
      <c r="A97" s="206"/>
      <c r="B97" s="61" t="s">
        <v>274</v>
      </c>
      <c r="C97" s="27" t="s">
        <v>275</v>
      </c>
      <c r="D97" s="60" t="s">
        <v>276</v>
      </c>
      <c r="E97" s="18">
        <v>520</v>
      </c>
      <c r="F97" s="62" t="s">
        <v>131</v>
      </c>
      <c r="G97" s="20">
        <f t="shared" si="60"/>
        <v>50000000</v>
      </c>
      <c r="H97" s="29"/>
      <c r="I97" s="20">
        <v>50000000</v>
      </c>
      <c r="J97" s="40"/>
      <c r="K97" s="63"/>
      <c r="L97" s="40"/>
      <c r="M97" s="29"/>
      <c r="N97" s="29"/>
      <c r="O97" s="29"/>
      <c r="P97" s="29"/>
      <c r="Q97" s="29"/>
      <c r="R97" s="24"/>
      <c r="S97" s="24"/>
      <c r="T97" s="24"/>
      <c r="U97" s="24"/>
      <c r="V97" s="29"/>
      <c r="W97" s="40"/>
      <c r="X97" s="20"/>
      <c r="Y97" s="20"/>
      <c r="Z97" s="29"/>
      <c r="AA97" s="29"/>
      <c r="AB97" s="29"/>
      <c r="AC97" s="64"/>
      <c r="AD97" s="21">
        <f t="shared" si="90"/>
        <v>0.48</v>
      </c>
      <c r="AE97" s="20">
        <f t="shared" si="84"/>
        <v>24000000</v>
      </c>
      <c r="AF97" s="20"/>
      <c r="AG97" s="20">
        <f>+'[2]ENERO 2019'!$K$1273</f>
        <v>24000000</v>
      </c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1">
        <f t="shared" si="14"/>
        <v>0.52</v>
      </c>
      <c r="BC97" s="20">
        <f t="shared" si="74"/>
        <v>26000000</v>
      </c>
      <c r="BD97" s="20">
        <f t="shared" si="87"/>
        <v>0</v>
      </c>
      <c r="BE97" s="20">
        <f t="shared" si="87"/>
        <v>26000000</v>
      </c>
      <c r="BF97" s="20">
        <f t="shared" si="87"/>
        <v>0</v>
      </c>
      <c r="BG97" s="20">
        <f t="shared" si="87"/>
        <v>0</v>
      </c>
      <c r="BH97" s="20">
        <f t="shared" si="87"/>
        <v>0</v>
      </c>
      <c r="BI97" s="20">
        <f t="shared" si="87"/>
        <v>0</v>
      </c>
      <c r="BJ97" s="20">
        <f t="shared" si="87"/>
        <v>0</v>
      </c>
      <c r="BK97" s="20">
        <f t="shared" si="87"/>
        <v>0</v>
      </c>
      <c r="BL97" s="20">
        <f t="shared" si="87"/>
        <v>0</v>
      </c>
      <c r="BM97" s="20">
        <f t="shared" si="87"/>
        <v>0</v>
      </c>
      <c r="BN97" s="20">
        <f t="shared" si="85"/>
        <v>0</v>
      </c>
      <c r="BO97" s="20">
        <f t="shared" si="85"/>
        <v>0</v>
      </c>
      <c r="BP97" s="20">
        <f t="shared" si="85"/>
        <v>0</v>
      </c>
      <c r="BQ97" s="20">
        <f t="shared" si="85"/>
        <v>0</v>
      </c>
      <c r="BR97" s="20">
        <f t="shared" si="85"/>
        <v>0</v>
      </c>
      <c r="BS97" s="20">
        <f t="shared" si="85"/>
        <v>0</v>
      </c>
      <c r="BT97" s="20">
        <f t="shared" si="85"/>
        <v>0</v>
      </c>
      <c r="BU97" s="20">
        <f t="shared" si="85"/>
        <v>0</v>
      </c>
      <c r="BV97" s="20">
        <f t="shared" si="85"/>
        <v>0</v>
      </c>
      <c r="BW97" s="20">
        <f t="shared" si="85"/>
        <v>0</v>
      </c>
      <c r="BX97" s="20"/>
      <c r="BY97" s="20">
        <f t="shared" si="77"/>
        <v>0</v>
      </c>
      <c r="BZ97" s="21">
        <f t="shared" si="91"/>
        <v>0.48</v>
      </c>
      <c r="CA97" s="20">
        <f t="shared" si="78"/>
        <v>24000000</v>
      </c>
      <c r="CB97" s="20"/>
      <c r="CC97" s="20">
        <f>+'[2]ENERO 2019'!$H$1271</f>
        <v>24000000</v>
      </c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1">
        <f t="shared" si="79"/>
        <v>0.52</v>
      </c>
      <c r="CY97" s="20">
        <f t="shared" si="44"/>
        <v>26000000</v>
      </c>
      <c r="CZ97" s="20">
        <f t="shared" si="88"/>
        <v>0</v>
      </c>
      <c r="DA97" s="20">
        <f t="shared" si="88"/>
        <v>26000000</v>
      </c>
      <c r="DB97" s="20"/>
      <c r="DC97" s="20">
        <f t="shared" si="89"/>
        <v>0</v>
      </c>
      <c r="DD97" s="20">
        <f t="shared" si="89"/>
        <v>0</v>
      </c>
      <c r="DE97" s="20">
        <f t="shared" si="89"/>
        <v>0</v>
      </c>
      <c r="DF97" s="20">
        <f t="shared" si="89"/>
        <v>0</v>
      </c>
      <c r="DG97" s="20">
        <f t="shared" si="89"/>
        <v>0</v>
      </c>
      <c r="DH97" s="20">
        <f t="shared" si="89"/>
        <v>0</v>
      </c>
      <c r="DI97" s="20">
        <f t="shared" si="89"/>
        <v>0</v>
      </c>
      <c r="DJ97" s="20">
        <f t="shared" si="89"/>
        <v>0</v>
      </c>
      <c r="DK97" s="20">
        <f t="shared" si="89"/>
        <v>0</v>
      </c>
      <c r="DL97" s="20">
        <f t="shared" si="89"/>
        <v>0</v>
      </c>
      <c r="DM97" s="20">
        <f t="shared" si="89"/>
        <v>0</v>
      </c>
      <c r="DN97" s="20">
        <f t="shared" si="89"/>
        <v>0</v>
      </c>
      <c r="DO97" s="20">
        <f t="shared" si="89"/>
        <v>0</v>
      </c>
      <c r="DP97" s="20">
        <f t="shared" si="89"/>
        <v>0</v>
      </c>
      <c r="DQ97" s="20">
        <f t="shared" si="89"/>
        <v>0</v>
      </c>
      <c r="DR97" s="20">
        <f t="shared" si="86"/>
        <v>0</v>
      </c>
      <c r="DS97" s="20">
        <f t="shared" si="82"/>
        <v>0</v>
      </c>
      <c r="DT97" s="20"/>
      <c r="DU97" s="20">
        <f t="shared" si="83"/>
        <v>0</v>
      </c>
    </row>
    <row r="98" spans="1:125" s="70" customFormat="1" ht="31.5" customHeight="1" x14ac:dyDescent="0.3">
      <c r="A98" s="206" t="s">
        <v>228</v>
      </c>
      <c r="B98" s="65" t="s">
        <v>277</v>
      </c>
      <c r="C98" s="66" t="s">
        <v>278</v>
      </c>
      <c r="D98" s="17" t="s">
        <v>279</v>
      </c>
      <c r="E98" s="67">
        <v>520</v>
      </c>
      <c r="F98" s="62" t="s">
        <v>131</v>
      </c>
      <c r="G98" s="20">
        <f t="shared" si="60"/>
        <v>5000000</v>
      </c>
      <c r="H98" s="24"/>
      <c r="I98" s="20"/>
      <c r="J98" s="20"/>
      <c r="K98" s="24"/>
      <c r="L98" s="68"/>
      <c r="M98" s="24"/>
      <c r="N98" s="24"/>
      <c r="O98" s="24"/>
      <c r="P98" s="24"/>
      <c r="Q98" s="24"/>
      <c r="R98" s="24"/>
      <c r="S98" s="24"/>
      <c r="T98" s="24"/>
      <c r="U98" s="24"/>
      <c r="V98" s="29"/>
      <c r="W98" s="40">
        <v>5000000</v>
      </c>
      <c r="X98" s="20"/>
      <c r="Y98" s="20"/>
      <c r="Z98" s="20"/>
      <c r="AA98" s="20"/>
      <c r="AB98" s="20"/>
      <c r="AC98" s="20"/>
      <c r="AD98" s="69">
        <f t="shared" si="90"/>
        <v>0</v>
      </c>
      <c r="AE98" s="20">
        <f t="shared" si="84"/>
        <v>0</v>
      </c>
      <c r="AF98" s="68"/>
      <c r="AG98" s="68"/>
      <c r="AH98" s="68"/>
      <c r="AI98" s="68"/>
      <c r="AJ98" s="68"/>
      <c r="AK98" s="20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9">
        <f t="shared" si="14"/>
        <v>1</v>
      </c>
      <c r="BC98" s="20">
        <f t="shared" si="74"/>
        <v>5000000</v>
      </c>
      <c r="BD98" s="20">
        <f t="shared" si="87"/>
        <v>0</v>
      </c>
      <c r="BE98" s="20">
        <f t="shared" si="87"/>
        <v>0</v>
      </c>
      <c r="BF98" s="20">
        <f t="shared" si="87"/>
        <v>0</v>
      </c>
      <c r="BG98" s="20">
        <f t="shared" si="87"/>
        <v>0</v>
      </c>
      <c r="BH98" s="20">
        <f t="shared" si="87"/>
        <v>0</v>
      </c>
      <c r="BI98" s="20">
        <f t="shared" si="87"/>
        <v>0</v>
      </c>
      <c r="BJ98" s="20">
        <f t="shared" si="87"/>
        <v>0</v>
      </c>
      <c r="BK98" s="20">
        <f t="shared" si="87"/>
        <v>0</v>
      </c>
      <c r="BL98" s="20">
        <f t="shared" si="87"/>
        <v>0</v>
      </c>
      <c r="BM98" s="20">
        <f t="shared" si="87"/>
        <v>0</v>
      </c>
      <c r="BN98" s="20">
        <f t="shared" si="85"/>
        <v>0</v>
      </c>
      <c r="BO98" s="20">
        <f t="shared" si="85"/>
        <v>0</v>
      </c>
      <c r="BP98" s="20">
        <f t="shared" si="85"/>
        <v>0</v>
      </c>
      <c r="BQ98" s="20">
        <f t="shared" si="85"/>
        <v>0</v>
      </c>
      <c r="BR98" s="20">
        <f t="shared" si="85"/>
        <v>0</v>
      </c>
      <c r="BS98" s="20">
        <f t="shared" si="85"/>
        <v>5000000</v>
      </c>
      <c r="BT98" s="20">
        <f t="shared" si="85"/>
        <v>0</v>
      </c>
      <c r="BU98" s="20">
        <f t="shared" si="85"/>
        <v>0</v>
      </c>
      <c r="BV98" s="20">
        <f t="shared" si="85"/>
        <v>0</v>
      </c>
      <c r="BW98" s="20">
        <f t="shared" si="85"/>
        <v>0</v>
      </c>
      <c r="BX98" s="20"/>
      <c r="BY98" s="20">
        <f t="shared" si="77"/>
        <v>0</v>
      </c>
      <c r="BZ98" s="69">
        <f t="shared" si="91"/>
        <v>0</v>
      </c>
      <c r="CA98" s="20">
        <f t="shared" si="78"/>
        <v>0</v>
      </c>
      <c r="CB98" s="68"/>
      <c r="CC98" s="68"/>
      <c r="CD98" s="68"/>
      <c r="CE98" s="68"/>
      <c r="CF98" s="68"/>
      <c r="CG98" s="68"/>
      <c r="CH98" s="68"/>
      <c r="CI98" s="68"/>
      <c r="CJ98" s="68"/>
      <c r="CK98" s="68"/>
      <c r="CL98" s="68"/>
      <c r="CM98" s="68"/>
      <c r="CN98" s="68"/>
      <c r="CO98" s="68"/>
      <c r="CP98" s="68"/>
      <c r="CQ98" s="68"/>
      <c r="CR98" s="68"/>
      <c r="CS98" s="68"/>
      <c r="CT98" s="68"/>
      <c r="CU98" s="68"/>
      <c r="CV98" s="68"/>
      <c r="CW98" s="68"/>
      <c r="CX98" s="69">
        <f t="shared" si="79"/>
        <v>1</v>
      </c>
      <c r="CY98" s="20">
        <f t="shared" si="44"/>
        <v>5000000</v>
      </c>
      <c r="CZ98" s="20">
        <f t="shared" si="88"/>
        <v>0</v>
      </c>
      <c r="DA98" s="20">
        <f t="shared" si="88"/>
        <v>0</v>
      </c>
      <c r="DB98" s="20"/>
      <c r="DC98" s="20">
        <f t="shared" si="89"/>
        <v>0</v>
      </c>
      <c r="DD98" s="20">
        <f t="shared" si="89"/>
        <v>0</v>
      </c>
      <c r="DE98" s="20">
        <f t="shared" si="89"/>
        <v>0</v>
      </c>
      <c r="DF98" s="20">
        <f t="shared" si="89"/>
        <v>0</v>
      </c>
      <c r="DG98" s="20">
        <f t="shared" si="89"/>
        <v>0</v>
      </c>
      <c r="DH98" s="20">
        <f t="shared" si="89"/>
        <v>0</v>
      </c>
      <c r="DI98" s="20">
        <f t="shared" si="89"/>
        <v>0</v>
      </c>
      <c r="DJ98" s="20">
        <f t="shared" si="89"/>
        <v>0</v>
      </c>
      <c r="DK98" s="20">
        <f t="shared" si="89"/>
        <v>0</v>
      </c>
      <c r="DL98" s="20">
        <f t="shared" si="89"/>
        <v>0</v>
      </c>
      <c r="DM98" s="20">
        <f t="shared" si="89"/>
        <v>0</v>
      </c>
      <c r="DN98" s="20">
        <f t="shared" si="89"/>
        <v>0</v>
      </c>
      <c r="DO98" s="20">
        <f t="shared" si="89"/>
        <v>5000000</v>
      </c>
      <c r="DP98" s="20">
        <f t="shared" si="89"/>
        <v>0</v>
      </c>
      <c r="DQ98" s="20">
        <f t="shared" si="89"/>
        <v>0</v>
      </c>
      <c r="DR98" s="20">
        <f t="shared" si="86"/>
        <v>0</v>
      </c>
      <c r="DS98" s="20">
        <f t="shared" si="82"/>
        <v>0</v>
      </c>
      <c r="DT98" s="20"/>
      <c r="DU98" s="20">
        <f t="shared" si="83"/>
        <v>0</v>
      </c>
    </row>
    <row r="99" spans="1:125" s="70" customFormat="1" ht="35.25" customHeight="1" x14ac:dyDescent="0.3">
      <c r="A99" s="206"/>
      <c r="B99" s="65"/>
      <c r="C99" s="66" t="s">
        <v>280</v>
      </c>
      <c r="D99" s="17" t="s">
        <v>281</v>
      </c>
      <c r="E99" s="67">
        <v>520</v>
      </c>
      <c r="F99" s="62" t="s">
        <v>131</v>
      </c>
      <c r="G99" s="20">
        <f t="shared" si="60"/>
        <v>10000000</v>
      </c>
      <c r="H99" s="24"/>
      <c r="I99" s="20"/>
      <c r="J99" s="40"/>
      <c r="K99" s="71"/>
      <c r="L99" s="72"/>
      <c r="M99" s="24"/>
      <c r="N99" s="24"/>
      <c r="O99" s="24"/>
      <c r="P99" s="24"/>
      <c r="Q99" s="24"/>
      <c r="R99" s="24"/>
      <c r="S99" s="24"/>
      <c r="T99" s="24"/>
      <c r="U99" s="24"/>
      <c r="V99" s="29"/>
      <c r="W99" s="40">
        <v>10000000</v>
      </c>
      <c r="X99" s="20"/>
      <c r="Y99" s="20"/>
      <c r="Z99" s="20"/>
      <c r="AA99" s="20"/>
      <c r="AB99" s="20"/>
      <c r="AC99" s="20"/>
      <c r="AD99" s="69">
        <f t="shared" si="90"/>
        <v>0</v>
      </c>
      <c r="AE99" s="20">
        <f t="shared" si="84"/>
        <v>0</v>
      </c>
      <c r="AF99" s="68"/>
      <c r="AG99" s="68"/>
      <c r="AH99" s="68"/>
      <c r="AI99" s="68"/>
      <c r="AJ99" s="68"/>
      <c r="AK99" s="20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9">
        <f t="shared" ref="BB99:BB137" si="92">1-AD99</f>
        <v>1</v>
      </c>
      <c r="BC99" s="20">
        <f t="shared" si="74"/>
        <v>10000000</v>
      </c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>
        <f>W99-AU99</f>
        <v>10000000</v>
      </c>
      <c r="BT99" s="20"/>
      <c r="BU99" s="20"/>
      <c r="BV99" s="20"/>
      <c r="BW99" s="20"/>
      <c r="BX99" s="20"/>
      <c r="BY99" s="20"/>
      <c r="BZ99" s="69">
        <f t="shared" si="91"/>
        <v>0</v>
      </c>
      <c r="CA99" s="20">
        <f t="shared" si="78"/>
        <v>0</v>
      </c>
      <c r="CB99" s="68"/>
      <c r="CC99" s="68"/>
      <c r="CD99" s="68"/>
      <c r="CE99" s="68"/>
      <c r="CF99" s="68"/>
      <c r="CG99" s="68"/>
      <c r="CH99" s="68"/>
      <c r="CI99" s="68"/>
      <c r="CJ99" s="68"/>
      <c r="CK99" s="68"/>
      <c r="CL99" s="68"/>
      <c r="CM99" s="68"/>
      <c r="CN99" s="68"/>
      <c r="CO99" s="68"/>
      <c r="CP99" s="68"/>
      <c r="CQ99" s="68"/>
      <c r="CR99" s="68"/>
      <c r="CS99" s="68"/>
      <c r="CT99" s="68"/>
      <c r="CU99" s="68"/>
      <c r="CV99" s="68"/>
      <c r="CW99" s="68"/>
      <c r="CX99" s="69">
        <f t="shared" si="79"/>
        <v>1</v>
      </c>
      <c r="CY99" s="20">
        <f t="shared" si="44"/>
        <v>10000000</v>
      </c>
      <c r="CZ99" s="20">
        <f t="shared" si="88"/>
        <v>0</v>
      </c>
      <c r="DA99" s="20">
        <f t="shared" si="88"/>
        <v>0</v>
      </c>
      <c r="DB99" s="20"/>
      <c r="DC99" s="20">
        <f t="shared" si="89"/>
        <v>0</v>
      </c>
      <c r="DD99" s="20">
        <f t="shared" si="89"/>
        <v>0</v>
      </c>
      <c r="DE99" s="20">
        <f t="shared" si="89"/>
        <v>0</v>
      </c>
      <c r="DF99" s="20">
        <f t="shared" si="89"/>
        <v>0</v>
      </c>
      <c r="DG99" s="20">
        <f t="shared" si="89"/>
        <v>0</v>
      </c>
      <c r="DH99" s="20">
        <f t="shared" si="89"/>
        <v>0</v>
      </c>
      <c r="DI99" s="20">
        <f t="shared" si="89"/>
        <v>0</v>
      </c>
      <c r="DJ99" s="20">
        <f t="shared" si="89"/>
        <v>0</v>
      </c>
      <c r="DK99" s="20">
        <f t="shared" si="89"/>
        <v>0</v>
      </c>
      <c r="DL99" s="20">
        <f t="shared" si="89"/>
        <v>0</v>
      </c>
      <c r="DM99" s="20">
        <f t="shared" si="89"/>
        <v>0</v>
      </c>
      <c r="DN99" s="20">
        <f t="shared" si="89"/>
        <v>0</v>
      </c>
      <c r="DO99" s="20">
        <f t="shared" si="89"/>
        <v>10000000</v>
      </c>
      <c r="DP99" s="20">
        <f t="shared" si="89"/>
        <v>0</v>
      </c>
      <c r="DQ99" s="20">
        <f t="shared" si="89"/>
        <v>0</v>
      </c>
      <c r="DR99" s="20">
        <f t="shared" si="86"/>
        <v>0</v>
      </c>
      <c r="DS99" s="20">
        <f t="shared" si="82"/>
        <v>0</v>
      </c>
      <c r="DT99" s="20"/>
      <c r="DU99" s="20">
        <f t="shared" si="83"/>
        <v>0</v>
      </c>
    </row>
    <row r="100" spans="1:125" ht="29.25" customHeight="1" x14ac:dyDescent="0.3">
      <c r="A100" s="206"/>
      <c r="B100" s="207" t="s">
        <v>116</v>
      </c>
      <c r="C100" s="27" t="s">
        <v>282</v>
      </c>
      <c r="D100" s="17" t="s">
        <v>283</v>
      </c>
      <c r="E100" s="18">
        <v>520</v>
      </c>
      <c r="F100" s="62" t="s">
        <v>284</v>
      </c>
      <c r="G100" s="20">
        <f t="shared" si="60"/>
        <v>258000000</v>
      </c>
      <c r="H100" s="29"/>
      <c r="I100" s="20">
        <v>200000000</v>
      </c>
      <c r="J100" s="40"/>
      <c r="K100" s="40"/>
      <c r="L100" s="72"/>
      <c r="M100" s="29"/>
      <c r="N100" s="29"/>
      <c r="O100" s="29"/>
      <c r="P100" s="29"/>
      <c r="Q100" s="29"/>
      <c r="R100" s="24"/>
      <c r="S100" s="24"/>
      <c r="T100" s="24"/>
      <c r="U100" s="24"/>
      <c r="V100" s="29"/>
      <c r="W100" s="40"/>
      <c r="X100" s="20">
        <v>50000000</v>
      </c>
      <c r="Y100" s="20"/>
      <c r="Z100" s="20"/>
      <c r="AA100" s="20"/>
      <c r="AB100" s="20"/>
      <c r="AC100" s="20">
        <v>8000000</v>
      </c>
      <c r="AD100" s="21">
        <f t="shared" si="90"/>
        <v>0.74531346511627905</v>
      </c>
      <c r="AE100" s="20">
        <f t="shared" si="84"/>
        <v>192290874</v>
      </c>
      <c r="AF100" s="20"/>
      <c r="AG100" s="20">
        <f>+'[1]FEBRERO 2019'!$K$1513</f>
        <v>187290874</v>
      </c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>
        <f>+'[2]ENERO 2019'!$AF$1296</f>
        <v>5000000</v>
      </c>
      <c r="BB100" s="21">
        <f t="shared" si="92"/>
        <v>0.25468653488372095</v>
      </c>
      <c r="BC100" s="20">
        <f t="shared" si="74"/>
        <v>65709126</v>
      </c>
      <c r="BD100" s="20">
        <f t="shared" ref="BD100:BR101" si="93">H100-AF100</f>
        <v>0</v>
      </c>
      <c r="BE100" s="20">
        <f t="shared" si="93"/>
        <v>12709126</v>
      </c>
      <c r="BF100" s="20">
        <f t="shared" si="93"/>
        <v>0</v>
      </c>
      <c r="BG100" s="20">
        <f t="shared" si="93"/>
        <v>0</v>
      </c>
      <c r="BH100" s="20">
        <f t="shared" si="93"/>
        <v>0</v>
      </c>
      <c r="BI100" s="20">
        <f t="shared" si="93"/>
        <v>0</v>
      </c>
      <c r="BJ100" s="20">
        <f t="shared" si="93"/>
        <v>0</v>
      </c>
      <c r="BK100" s="20">
        <f t="shared" si="93"/>
        <v>0</v>
      </c>
      <c r="BL100" s="20">
        <f t="shared" si="93"/>
        <v>0</v>
      </c>
      <c r="BM100" s="20">
        <f t="shared" si="93"/>
        <v>0</v>
      </c>
      <c r="BN100" s="20">
        <f t="shared" si="93"/>
        <v>0</v>
      </c>
      <c r="BO100" s="20">
        <f t="shared" si="93"/>
        <v>0</v>
      </c>
      <c r="BP100" s="20">
        <f t="shared" si="93"/>
        <v>0</v>
      </c>
      <c r="BQ100" s="20">
        <f t="shared" si="93"/>
        <v>0</v>
      </c>
      <c r="BR100" s="20">
        <f t="shared" si="93"/>
        <v>0</v>
      </c>
      <c r="BS100" s="20">
        <f>W100-AU100</f>
        <v>0</v>
      </c>
      <c r="BT100" s="20">
        <f t="shared" ref="BT100:BW101" si="94">X100-AV100</f>
        <v>50000000</v>
      </c>
      <c r="BU100" s="20">
        <f t="shared" si="94"/>
        <v>0</v>
      </c>
      <c r="BV100" s="20">
        <f t="shared" si="94"/>
        <v>0</v>
      </c>
      <c r="BW100" s="20">
        <f t="shared" si="94"/>
        <v>0</v>
      </c>
      <c r="BX100" s="20"/>
      <c r="BY100" s="20">
        <f t="shared" si="77"/>
        <v>3000000</v>
      </c>
      <c r="BZ100" s="21">
        <f t="shared" si="91"/>
        <v>0.64036350387596896</v>
      </c>
      <c r="CA100" s="20">
        <f t="shared" si="78"/>
        <v>165213784</v>
      </c>
      <c r="CB100" s="20"/>
      <c r="CC100" s="20">
        <f>+'[1]FEBRERO 2019'!$H$1514+'[1]FEBRERO 2019'!$H$1531+'[1]FEBRERO 2019'!$H$1535+'[1]FEBRERO 2019'!$H$1539+'[1]FEBRERO 2019'!$H$1541</f>
        <v>165213784</v>
      </c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69">
        <f t="shared" si="79"/>
        <v>0.35963649612403104</v>
      </c>
      <c r="CY100" s="20">
        <f t="shared" si="44"/>
        <v>92786216</v>
      </c>
      <c r="CZ100" s="20">
        <f t="shared" si="88"/>
        <v>0</v>
      </c>
      <c r="DA100" s="20">
        <f t="shared" si="88"/>
        <v>34786216</v>
      </c>
      <c r="DB100" s="20"/>
      <c r="DC100" s="20">
        <f t="shared" si="89"/>
        <v>0</v>
      </c>
      <c r="DD100" s="20">
        <f t="shared" si="89"/>
        <v>0</v>
      </c>
      <c r="DE100" s="20">
        <f t="shared" si="89"/>
        <v>0</v>
      </c>
      <c r="DF100" s="20">
        <f t="shared" si="89"/>
        <v>0</v>
      </c>
      <c r="DG100" s="20">
        <f t="shared" si="89"/>
        <v>0</v>
      </c>
      <c r="DH100" s="20">
        <f t="shared" si="89"/>
        <v>0</v>
      </c>
      <c r="DI100" s="20">
        <f t="shared" si="89"/>
        <v>0</v>
      </c>
      <c r="DJ100" s="20">
        <f t="shared" si="89"/>
        <v>0</v>
      </c>
      <c r="DK100" s="20">
        <f t="shared" si="89"/>
        <v>0</v>
      </c>
      <c r="DL100" s="20">
        <f t="shared" si="89"/>
        <v>0</v>
      </c>
      <c r="DM100" s="20">
        <f t="shared" si="89"/>
        <v>0</v>
      </c>
      <c r="DN100" s="20">
        <f t="shared" si="89"/>
        <v>0</v>
      </c>
      <c r="DO100" s="20">
        <f t="shared" si="89"/>
        <v>0</v>
      </c>
      <c r="DP100" s="20">
        <f t="shared" si="89"/>
        <v>50000000</v>
      </c>
      <c r="DQ100" s="20">
        <f t="shared" si="89"/>
        <v>0</v>
      </c>
      <c r="DR100" s="20">
        <f t="shared" si="86"/>
        <v>0</v>
      </c>
      <c r="DS100" s="20">
        <f t="shared" si="82"/>
        <v>0</v>
      </c>
      <c r="DT100" s="20"/>
      <c r="DU100" s="20">
        <f t="shared" si="83"/>
        <v>8000000</v>
      </c>
    </row>
    <row r="101" spans="1:125" ht="59.25" customHeight="1" x14ac:dyDescent="0.3">
      <c r="A101" s="206"/>
      <c r="B101" s="208"/>
      <c r="C101" s="27" t="s">
        <v>285</v>
      </c>
      <c r="D101" s="17" t="s">
        <v>286</v>
      </c>
      <c r="E101" s="18">
        <v>520</v>
      </c>
      <c r="F101" s="19" t="s">
        <v>287</v>
      </c>
      <c r="G101" s="20">
        <f t="shared" si="60"/>
        <v>54811394</v>
      </c>
      <c r="H101" s="29"/>
      <c r="I101" s="20"/>
      <c r="J101" s="40"/>
      <c r="K101" s="63"/>
      <c r="L101" s="72"/>
      <c r="M101" s="29"/>
      <c r="N101" s="29"/>
      <c r="O101" s="29"/>
      <c r="P101" s="29"/>
      <c r="Q101" s="29"/>
      <c r="R101" s="24"/>
      <c r="S101" s="24"/>
      <c r="T101" s="24"/>
      <c r="U101" s="24"/>
      <c r="V101" s="29"/>
      <c r="W101" s="40"/>
      <c r="X101" s="20"/>
      <c r="Y101" s="20"/>
      <c r="Z101" s="20"/>
      <c r="AA101" s="20"/>
      <c r="AB101" s="20"/>
      <c r="AC101" s="20">
        <f>54811394</f>
        <v>54811394</v>
      </c>
      <c r="AD101" s="21">
        <f t="shared" si="90"/>
        <v>0.62030898174200788</v>
      </c>
      <c r="AE101" s="20">
        <f t="shared" si="84"/>
        <v>34000000</v>
      </c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>
        <f>+'[2]ENERO 2019'!$AF$1319</f>
        <v>34000000</v>
      </c>
      <c r="BB101" s="21">
        <f t="shared" si="92"/>
        <v>0.37969101825799212</v>
      </c>
      <c r="BC101" s="20">
        <f t="shared" si="74"/>
        <v>20811394</v>
      </c>
      <c r="BD101" s="20">
        <f t="shared" si="93"/>
        <v>0</v>
      </c>
      <c r="BE101" s="20">
        <f t="shared" si="93"/>
        <v>0</v>
      </c>
      <c r="BF101" s="20">
        <f t="shared" si="93"/>
        <v>0</v>
      </c>
      <c r="BG101" s="20">
        <f t="shared" si="93"/>
        <v>0</v>
      </c>
      <c r="BH101" s="20">
        <f t="shared" si="93"/>
        <v>0</v>
      </c>
      <c r="BI101" s="20">
        <f t="shared" si="93"/>
        <v>0</v>
      </c>
      <c r="BJ101" s="20">
        <f t="shared" si="93"/>
        <v>0</v>
      </c>
      <c r="BK101" s="20">
        <f t="shared" si="93"/>
        <v>0</v>
      </c>
      <c r="BL101" s="20">
        <f t="shared" si="93"/>
        <v>0</v>
      </c>
      <c r="BM101" s="20">
        <f t="shared" si="93"/>
        <v>0</v>
      </c>
      <c r="BN101" s="20">
        <f t="shared" si="93"/>
        <v>0</v>
      </c>
      <c r="BO101" s="20">
        <f t="shared" si="93"/>
        <v>0</v>
      </c>
      <c r="BP101" s="20">
        <f t="shared" si="93"/>
        <v>0</v>
      </c>
      <c r="BQ101" s="20">
        <f t="shared" si="93"/>
        <v>0</v>
      </c>
      <c r="BR101" s="20">
        <f t="shared" si="93"/>
        <v>0</v>
      </c>
      <c r="BS101" s="20">
        <f>W101-AU101</f>
        <v>0</v>
      </c>
      <c r="BT101" s="20">
        <f t="shared" si="94"/>
        <v>0</v>
      </c>
      <c r="BU101" s="20">
        <f t="shared" si="94"/>
        <v>0</v>
      </c>
      <c r="BV101" s="20">
        <f t="shared" si="94"/>
        <v>0</v>
      </c>
      <c r="BW101" s="20">
        <f t="shared" si="94"/>
        <v>0</v>
      </c>
      <c r="BX101" s="20"/>
      <c r="BY101" s="20">
        <f t="shared" si="77"/>
        <v>20811394</v>
      </c>
      <c r="BZ101" s="21">
        <f t="shared" si="91"/>
        <v>0.30299052419648365</v>
      </c>
      <c r="CA101" s="20">
        <f t="shared" si="78"/>
        <v>16607333</v>
      </c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>
        <f>+'[2]ENERO 2019'!$H$1317</f>
        <v>16607333</v>
      </c>
      <c r="CX101" s="69">
        <f t="shared" si="79"/>
        <v>0.69700947580351635</v>
      </c>
      <c r="CY101" s="20">
        <f t="shared" si="44"/>
        <v>38204061</v>
      </c>
      <c r="CZ101" s="20">
        <f t="shared" si="88"/>
        <v>0</v>
      </c>
      <c r="DA101" s="20">
        <f t="shared" si="88"/>
        <v>0</v>
      </c>
      <c r="DB101" s="20"/>
      <c r="DC101" s="20">
        <f t="shared" si="89"/>
        <v>0</v>
      </c>
      <c r="DD101" s="20">
        <f t="shared" si="89"/>
        <v>0</v>
      </c>
      <c r="DE101" s="20">
        <f t="shared" si="89"/>
        <v>0</v>
      </c>
      <c r="DF101" s="20">
        <f t="shared" si="89"/>
        <v>0</v>
      </c>
      <c r="DG101" s="20">
        <f t="shared" si="89"/>
        <v>0</v>
      </c>
      <c r="DH101" s="20">
        <f t="shared" si="89"/>
        <v>0</v>
      </c>
      <c r="DI101" s="20">
        <f t="shared" si="89"/>
        <v>0</v>
      </c>
      <c r="DJ101" s="20">
        <f t="shared" si="89"/>
        <v>0</v>
      </c>
      <c r="DK101" s="20">
        <f t="shared" si="89"/>
        <v>0</v>
      </c>
      <c r="DL101" s="20">
        <f t="shared" si="89"/>
        <v>0</v>
      </c>
      <c r="DM101" s="20">
        <f t="shared" si="89"/>
        <v>0</v>
      </c>
      <c r="DN101" s="20">
        <f t="shared" si="89"/>
        <v>0</v>
      </c>
      <c r="DO101" s="20">
        <f t="shared" si="89"/>
        <v>0</v>
      </c>
      <c r="DP101" s="20">
        <f t="shared" si="89"/>
        <v>0</v>
      </c>
      <c r="DQ101" s="20">
        <f t="shared" si="89"/>
        <v>0</v>
      </c>
      <c r="DR101" s="20">
        <f t="shared" si="86"/>
        <v>0</v>
      </c>
      <c r="DS101" s="20">
        <f t="shared" si="82"/>
        <v>0</v>
      </c>
      <c r="DT101" s="20"/>
      <c r="DU101" s="20">
        <f t="shared" si="83"/>
        <v>38204061</v>
      </c>
    </row>
    <row r="102" spans="1:125" s="38" customFormat="1" ht="20.25" customHeight="1" thickBot="1" x14ac:dyDescent="0.35">
      <c r="A102" s="73"/>
      <c r="B102" s="209" t="s">
        <v>288</v>
      </c>
      <c r="C102" s="210"/>
      <c r="D102" s="210"/>
      <c r="E102" s="210"/>
      <c r="F102" s="211"/>
      <c r="G102" s="49">
        <f t="shared" ref="G102:AC102" si="95">SUM(G79:G101)</f>
        <v>4006824095</v>
      </c>
      <c r="H102" s="49">
        <f t="shared" si="95"/>
        <v>0</v>
      </c>
      <c r="I102" s="49">
        <f t="shared" si="95"/>
        <v>835000000</v>
      </c>
      <c r="J102" s="49">
        <f t="shared" si="95"/>
        <v>0</v>
      </c>
      <c r="K102" s="49">
        <f t="shared" si="95"/>
        <v>0</v>
      </c>
      <c r="L102" s="49">
        <f t="shared" si="95"/>
        <v>0</v>
      </c>
      <c r="M102" s="49">
        <f t="shared" si="95"/>
        <v>0</v>
      </c>
      <c r="N102" s="49">
        <f t="shared" si="95"/>
        <v>0</v>
      </c>
      <c r="O102" s="49">
        <f t="shared" si="95"/>
        <v>0</v>
      </c>
      <c r="P102" s="49">
        <f t="shared" si="95"/>
        <v>0</v>
      </c>
      <c r="Q102" s="49">
        <f t="shared" si="95"/>
        <v>0</v>
      </c>
      <c r="R102" s="49">
        <f t="shared" si="95"/>
        <v>0</v>
      </c>
      <c r="S102" s="49">
        <f t="shared" si="95"/>
        <v>0</v>
      </c>
      <c r="T102" s="49">
        <f t="shared" si="95"/>
        <v>0</v>
      </c>
      <c r="U102" s="49">
        <f t="shared" si="95"/>
        <v>0</v>
      </c>
      <c r="V102" s="49">
        <f t="shared" si="95"/>
        <v>2115618253</v>
      </c>
      <c r="W102" s="49">
        <f t="shared" si="95"/>
        <v>312000000</v>
      </c>
      <c r="X102" s="49">
        <f t="shared" si="95"/>
        <v>80000000</v>
      </c>
      <c r="Y102" s="49">
        <f t="shared" si="95"/>
        <v>0</v>
      </c>
      <c r="Z102" s="49">
        <f t="shared" si="95"/>
        <v>0</v>
      </c>
      <c r="AA102" s="49">
        <f t="shared" si="95"/>
        <v>0</v>
      </c>
      <c r="AB102" s="49">
        <f t="shared" si="95"/>
        <v>0</v>
      </c>
      <c r="AC102" s="49">
        <f t="shared" si="95"/>
        <v>664205842</v>
      </c>
      <c r="AD102" s="36">
        <f t="shared" si="90"/>
        <v>0.22666908690435036</v>
      </c>
      <c r="AE102" s="49">
        <f t="shared" ref="AE102:BA102" si="96">SUM(AE79:AE101)</f>
        <v>908223159</v>
      </c>
      <c r="AF102" s="49">
        <f t="shared" si="96"/>
        <v>0</v>
      </c>
      <c r="AG102" s="49">
        <f t="shared" si="96"/>
        <v>382814886</v>
      </c>
      <c r="AH102" s="49">
        <f t="shared" si="96"/>
        <v>0</v>
      </c>
      <c r="AI102" s="49">
        <f t="shared" si="96"/>
        <v>0</v>
      </c>
      <c r="AJ102" s="49">
        <f t="shared" si="96"/>
        <v>0</v>
      </c>
      <c r="AK102" s="49">
        <f t="shared" si="96"/>
        <v>0</v>
      </c>
      <c r="AL102" s="49">
        <f t="shared" si="96"/>
        <v>0</v>
      </c>
      <c r="AM102" s="49">
        <f t="shared" si="96"/>
        <v>0</v>
      </c>
      <c r="AN102" s="49">
        <f t="shared" si="96"/>
        <v>0</v>
      </c>
      <c r="AO102" s="49">
        <f t="shared" si="96"/>
        <v>0</v>
      </c>
      <c r="AP102" s="49">
        <f t="shared" si="96"/>
        <v>0</v>
      </c>
      <c r="AQ102" s="49">
        <f t="shared" si="96"/>
        <v>0</v>
      </c>
      <c r="AR102" s="49">
        <f t="shared" si="96"/>
        <v>0</v>
      </c>
      <c r="AS102" s="49">
        <f t="shared" si="96"/>
        <v>0</v>
      </c>
      <c r="AT102" s="49">
        <f t="shared" si="96"/>
        <v>13209647</v>
      </c>
      <c r="AU102" s="49">
        <f t="shared" si="96"/>
        <v>72822283</v>
      </c>
      <c r="AV102" s="49">
        <f t="shared" si="96"/>
        <v>0</v>
      </c>
      <c r="AW102" s="49">
        <f t="shared" si="96"/>
        <v>0</v>
      </c>
      <c r="AX102" s="49">
        <f t="shared" si="96"/>
        <v>0</v>
      </c>
      <c r="AY102" s="49">
        <f t="shared" si="96"/>
        <v>0</v>
      </c>
      <c r="AZ102" s="49"/>
      <c r="BA102" s="49">
        <f t="shared" si="96"/>
        <v>439376343</v>
      </c>
      <c r="BB102" s="36">
        <f t="shared" si="92"/>
        <v>0.77333091309564961</v>
      </c>
      <c r="BC102" s="49">
        <f t="shared" ref="BC102:BY102" si="97">SUM(BC79:BC101)</f>
        <v>3098600936</v>
      </c>
      <c r="BD102" s="49">
        <f t="shared" si="97"/>
        <v>0</v>
      </c>
      <c r="BE102" s="49">
        <f t="shared" si="97"/>
        <v>452185114</v>
      </c>
      <c r="BF102" s="49">
        <f t="shared" si="97"/>
        <v>0</v>
      </c>
      <c r="BG102" s="49">
        <f t="shared" si="97"/>
        <v>0</v>
      </c>
      <c r="BH102" s="49">
        <f t="shared" si="97"/>
        <v>0</v>
      </c>
      <c r="BI102" s="49">
        <f t="shared" si="97"/>
        <v>0</v>
      </c>
      <c r="BJ102" s="49">
        <f t="shared" si="97"/>
        <v>0</v>
      </c>
      <c r="BK102" s="49">
        <f t="shared" si="97"/>
        <v>0</v>
      </c>
      <c r="BL102" s="49">
        <f t="shared" si="97"/>
        <v>0</v>
      </c>
      <c r="BM102" s="49">
        <f t="shared" si="97"/>
        <v>0</v>
      </c>
      <c r="BN102" s="49">
        <f t="shared" si="97"/>
        <v>0</v>
      </c>
      <c r="BO102" s="49">
        <f t="shared" si="97"/>
        <v>0</v>
      </c>
      <c r="BP102" s="49">
        <f t="shared" si="97"/>
        <v>0</v>
      </c>
      <c r="BQ102" s="49">
        <f t="shared" si="97"/>
        <v>0</v>
      </c>
      <c r="BR102" s="49">
        <f t="shared" si="97"/>
        <v>2102408606</v>
      </c>
      <c r="BS102" s="49">
        <f t="shared" si="97"/>
        <v>239177717</v>
      </c>
      <c r="BT102" s="49">
        <f t="shared" si="97"/>
        <v>80000000</v>
      </c>
      <c r="BU102" s="49">
        <f t="shared" si="97"/>
        <v>0</v>
      </c>
      <c r="BV102" s="49">
        <f t="shared" si="97"/>
        <v>0</v>
      </c>
      <c r="BW102" s="49">
        <f t="shared" si="97"/>
        <v>0</v>
      </c>
      <c r="BX102" s="49">
        <f t="shared" si="97"/>
        <v>0</v>
      </c>
      <c r="BY102" s="49">
        <f t="shared" si="97"/>
        <v>224829499</v>
      </c>
      <c r="BZ102" s="36">
        <f t="shared" si="91"/>
        <v>0.16800871738792916</v>
      </c>
      <c r="CA102" s="49">
        <f t="shared" ref="CA102:CW102" si="98">SUM(CA79:CA101)</f>
        <v>673181377</v>
      </c>
      <c r="CB102" s="49">
        <f t="shared" si="98"/>
        <v>0</v>
      </c>
      <c r="CC102" s="49">
        <f t="shared" si="98"/>
        <v>359377055</v>
      </c>
      <c r="CD102" s="49">
        <f t="shared" si="98"/>
        <v>0</v>
      </c>
      <c r="CE102" s="49">
        <f t="shared" si="98"/>
        <v>0</v>
      </c>
      <c r="CF102" s="49">
        <f t="shared" si="98"/>
        <v>0</v>
      </c>
      <c r="CG102" s="49">
        <f t="shared" si="98"/>
        <v>0</v>
      </c>
      <c r="CH102" s="49">
        <f t="shared" si="98"/>
        <v>0</v>
      </c>
      <c r="CI102" s="49">
        <f t="shared" si="98"/>
        <v>0</v>
      </c>
      <c r="CJ102" s="49">
        <f t="shared" si="98"/>
        <v>0</v>
      </c>
      <c r="CK102" s="49">
        <f t="shared" si="98"/>
        <v>0</v>
      </c>
      <c r="CL102" s="49">
        <f t="shared" si="98"/>
        <v>0</v>
      </c>
      <c r="CM102" s="49">
        <f t="shared" si="98"/>
        <v>0</v>
      </c>
      <c r="CN102" s="49">
        <f t="shared" si="98"/>
        <v>0</v>
      </c>
      <c r="CO102" s="49">
        <f t="shared" si="98"/>
        <v>0</v>
      </c>
      <c r="CP102" s="49">
        <f t="shared" si="98"/>
        <v>5160000</v>
      </c>
      <c r="CQ102" s="49">
        <f t="shared" si="98"/>
        <v>69001412</v>
      </c>
      <c r="CR102" s="49">
        <f t="shared" si="98"/>
        <v>0</v>
      </c>
      <c r="CS102" s="49">
        <f t="shared" si="98"/>
        <v>0</v>
      </c>
      <c r="CT102" s="49">
        <f t="shared" si="98"/>
        <v>0</v>
      </c>
      <c r="CU102" s="49">
        <f t="shared" si="98"/>
        <v>0</v>
      </c>
      <c r="CV102" s="49"/>
      <c r="CW102" s="49">
        <f t="shared" si="98"/>
        <v>239642910</v>
      </c>
      <c r="CX102" s="36">
        <f t="shared" si="79"/>
        <v>0.83199128261207078</v>
      </c>
      <c r="CY102" s="74">
        <f t="shared" si="44"/>
        <v>3333642718</v>
      </c>
      <c r="CZ102" s="49">
        <f>SUM(CZ79:CZ101)</f>
        <v>0</v>
      </c>
      <c r="DA102" s="49">
        <f>SUM(DA79:DA101)</f>
        <v>475622945</v>
      </c>
      <c r="DB102" s="49"/>
      <c r="DC102" s="49">
        <f t="shared" ref="DC102:DU102" si="99">SUM(DC79:DC101)</f>
        <v>0</v>
      </c>
      <c r="DD102" s="49">
        <f t="shared" si="99"/>
        <v>0</v>
      </c>
      <c r="DE102" s="49">
        <f t="shared" si="99"/>
        <v>0</v>
      </c>
      <c r="DF102" s="49">
        <f t="shared" si="99"/>
        <v>0</v>
      </c>
      <c r="DG102" s="49">
        <f t="shared" si="99"/>
        <v>0</v>
      </c>
      <c r="DH102" s="49">
        <f t="shared" si="99"/>
        <v>0</v>
      </c>
      <c r="DI102" s="49">
        <f t="shared" si="99"/>
        <v>0</v>
      </c>
      <c r="DJ102" s="49">
        <f t="shared" si="99"/>
        <v>0</v>
      </c>
      <c r="DK102" s="49">
        <f t="shared" si="99"/>
        <v>0</v>
      </c>
      <c r="DL102" s="49">
        <f t="shared" si="99"/>
        <v>0</v>
      </c>
      <c r="DM102" s="49">
        <f t="shared" si="99"/>
        <v>0</v>
      </c>
      <c r="DN102" s="49">
        <f t="shared" si="99"/>
        <v>2110458253</v>
      </c>
      <c r="DO102" s="49">
        <f t="shared" si="99"/>
        <v>242998588</v>
      </c>
      <c r="DP102" s="49">
        <f t="shared" si="99"/>
        <v>80000000</v>
      </c>
      <c r="DQ102" s="49">
        <f t="shared" si="99"/>
        <v>0</v>
      </c>
      <c r="DR102" s="49">
        <f t="shared" si="99"/>
        <v>0</v>
      </c>
      <c r="DS102" s="49">
        <f t="shared" si="99"/>
        <v>0</v>
      </c>
      <c r="DT102" s="49">
        <f>SUM(DT79:DT101)</f>
        <v>0</v>
      </c>
      <c r="DU102" s="49">
        <f t="shared" si="99"/>
        <v>424562932</v>
      </c>
    </row>
    <row r="103" spans="1:125" s="38" customFormat="1" ht="48" customHeight="1" thickTop="1" x14ac:dyDescent="0.3">
      <c r="A103" s="212" t="s">
        <v>289</v>
      </c>
      <c r="B103" s="204" t="s">
        <v>290</v>
      </c>
      <c r="C103" s="41" t="s">
        <v>291</v>
      </c>
      <c r="D103" s="26" t="s">
        <v>292</v>
      </c>
      <c r="E103" s="18">
        <v>301</v>
      </c>
      <c r="F103" s="19" t="s">
        <v>293</v>
      </c>
      <c r="G103" s="20">
        <f t="shared" si="60"/>
        <v>16000000</v>
      </c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>
        <v>16000000</v>
      </c>
      <c r="AA103" s="20"/>
      <c r="AB103" s="20"/>
      <c r="AC103" s="20"/>
      <c r="AD103" s="21">
        <f t="shared" si="90"/>
        <v>0.3775</v>
      </c>
      <c r="AE103" s="20">
        <f t="shared" ref="AE103:AE117" si="100">SUM(AF103:BA103)</f>
        <v>6040000</v>
      </c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>
        <f>+'[2]ENERO 2019'!$AB$193</f>
        <v>6040000</v>
      </c>
      <c r="AY103" s="20"/>
      <c r="AZ103" s="20"/>
      <c r="BA103" s="20"/>
      <c r="BB103" s="21">
        <f t="shared" si="92"/>
        <v>0.62250000000000005</v>
      </c>
      <c r="BC103" s="20">
        <f t="shared" si="74"/>
        <v>9960000</v>
      </c>
      <c r="BD103" s="20">
        <f t="shared" ref="BD103:BS105" si="101">H103-AF103</f>
        <v>0</v>
      </c>
      <c r="BE103" s="20">
        <f t="shared" si="101"/>
        <v>0</v>
      </c>
      <c r="BF103" s="20">
        <f t="shared" si="101"/>
        <v>0</v>
      </c>
      <c r="BG103" s="20">
        <f t="shared" si="101"/>
        <v>0</v>
      </c>
      <c r="BH103" s="20">
        <f t="shared" si="101"/>
        <v>0</v>
      </c>
      <c r="BI103" s="20">
        <f t="shared" si="101"/>
        <v>0</v>
      </c>
      <c r="BJ103" s="20">
        <f t="shared" si="101"/>
        <v>0</v>
      </c>
      <c r="BK103" s="20">
        <f t="shared" si="101"/>
        <v>0</v>
      </c>
      <c r="BL103" s="20">
        <f t="shared" si="101"/>
        <v>0</v>
      </c>
      <c r="BM103" s="20">
        <f t="shared" si="101"/>
        <v>0</v>
      </c>
      <c r="BN103" s="20">
        <f t="shared" si="101"/>
        <v>0</v>
      </c>
      <c r="BO103" s="20">
        <f t="shared" si="101"/>
        <v>0</v>
      </c>
      <c r="BP103" s="20">
        <f t="shared" si="101"/>
        <v>0</v>
      </c>
      <c r="BQ103" s="20">
        <f t="shared" si="101"/>
        <v>0</v>
      </c>
      <c r="BR103" s="20">
        <f t="shared" si="101"/>
        <v>0</v>
      </c>
      <c r="BS103" s="20">
        <f t="shared" si="101"/>
        <v>0</v>
      </c>
      <c r="BT103" s="20">
        <f t="shared" ref="BN103:BW117" si="102">X103-AV103</f>
        <v>0</v>
      </c>
      <c r="BU103" s="20">
        <f t="shared" si="102"/>
        <v>0</v>
      </c>
      <c r="BV103" s="20">
        <f t="shared" si="102"/>
        <v>9960000</v>
      </c>
      <c r="BW103" s="20">
        <f t="shared" si="102"/>
        <v>0</v>
      </c>
      <c r="BX103" s="20"/>
      <c r="BY103" s="20">
        <f t="shared" ref="BY103:BY117" si="103">AC103-BA103</f>
        <v>0</v>
      </c>
      <c r="BZ103" s="21">
        <f t="shared" si="91"/>
        <v>0</v>
      </c>
      <c r="CA103" s="20">
        <f t="shared" ref="CA103:CA117" si="104">SUM(CB103:CW103)</f>
        <v>0</v>
      </c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1">
        <f t="shared" si="79"/>
        <v>1</v>
      </c>
      <c r="CY103" s="40">
        <f t="shared" si="44"/>
        <v>16000000</v>
      </c>
      <c r="CZ103" s="20">
        <f t="shared" ref="CZ103:DA117" si="105">H103-CB103</f>
        <v>0</v>
      </c>
      <c r="DA103" s="20">
        <f t="shared" si="105"/>
        <v>0</v>
      </c>
      <c r="DB103" s="20"/>
      <c r="DC103" s="20">
        <f t="shared" ref="DC103:DR117" si="106">K103-CE103</f>
        <v>0</v>
      </c>
      <c r="DD103" s="20">
        <f t="shared" si="106"/>
        <v>0</v>
      </c>
      <c r="DE103" s="20">
        <f t="shared" si="106"/>
        <v>0</v>
      </c>
      <c r="DF103" s="20">
        <f t="shared" si="106"/>
        <v>0</v>
      </c>
      <c r="DG103" s="20">
        <f t="shared" si="106"/>
        <v>0</v>
      </c>
      <c r="DH103" s="20">
        <f t="shared" si="106"/>
        <v>0</v>
      </c>
      <c r="DI103" s="20">
        <f t="shared" si="106"/>
        <v>0</v>
      </c>
      <c r="DJ103" s="20">
        <f t="shared" si="106"/>
        <v>0</v>
      </c>
      <c r="DK103" s="20">
        <f t="shared" si="106"/>
        <v>0</v>
      </c>
      <c r="DL103" s="20">
        <f t="shared" si="106"/>
        <v>0</v>
      </c>
      <c r="DM103" s="20">
        <f t="shared" si="106"/>
        <v>0</v>
      </c>
      <c r="DN103" s="20">
        <f t="shared" si="106"/>
        <v>0</v>
      </c>
      <c r="DO103" s="20">
        <f t="shared" si="106"/>
        <v>0</v>
      </c>
      <c r="DP103" s="20">
        <f t="shared" si="106"/>
        <v>0</v>
      </c>
      <c r="DQ103" s="20">
        <f t="shared" si="106"/>
        <v>0</v>
      </c>
      <c r="DR103" s="20">
        <f t="shared" si="106"/>
        <v>16000000</v>
      </c>
      <c r="DS103" s="20">
        <f t="shared" ref="DS103:DS117" si="107">AA103-CU103</f>
        <v>0</v>
      </c>
      <c r="DT103" s="20"/>
      <c r="DU103" s="20">
        <f t="shared" ref="DU103:DU117" si="108">AC103-CW103</f>
        <v>0</v>
      </c>
    </row>
    <row r="104" spans="1:125" s="38" customFormat="1" ht="22.5" customHeight="1" x14ac:dyDescent="0.3">
      <c r="A104" s="212"/>
      <c r="B104" s="213"/>
      <c r="C104" s="41" t="s">
        <v>294</v>
      </c>
      <c r="D104" s="26" t="s">
        <v>295</v>
      </c>
      <c r="E104" s="18">
        <v>301</v>
      </c>
      <c r="F104" s="19" t="s">
        <v>293</v>
      </c>
      <c r="G104" s="20">
        <f t="shared" si="60"/>
        <v>50000000</v>
      </c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50000000</v>
      </c>
      <c r="AA104" s="20"/>
      <c r="AB104" s="20"/>
      <c r="AC104" s="20"/>
      <c r="AD104" s="21">
        <f t="shared" si="90"/>
        <v>1</v>
      </c>
      <c r="AE104" s="20">
        <f t="shared" si="100"/>
        <v>50000000</v>
      </c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>
        <f>+'[2]ENERO 2019'!$AB$198</f>
        <v>50000000</v>
      </c>
      <c r="AY104" s="20"/>
      <c r="AZ104" s="20"/>
      <c r="BA104" s="20"/>
      <c r="BB104" s="21">
        <f t="shared" si="92"/>
        <v>0</v>
      </c>
      <c r="BC104" s="20">
        <f t="shared" si="74"/>
        <v>0</v>
      </c>
      <c r="BD104" s="20">
        <f t="shared" si="101"/>
        <v>0</v>
      </c>
      <c r="BE104" s="20">
        <f t="shared" si="101"/>
        <v>0</v>
      </c>
      <c r="BF104" s="20">
        <f t="shared" si="101"/>
        <v>0</v>
      </c>
      <c r="BG104" s="20">
        <f t="shared" si="101"/>
        <v>0</v>
      </c>
      <c r="BH104" s="20">
        <f t="shared" si="101"/>
        <v>0</v>
      </c>
      <c r="BI104" s="20">
        <f t="shared" si="101"/>
        <v>0</v>
      </c>
      <c r="BJ104" s="20">
        <f t="shared" si="101"/>
        <v>0</v>
      </c>
      <c r="BK104" s="20">
        <f t="shared" si="101"/>
        <v>0</v>
      </c>
      <c r="BL104" s="20">
        <f t="shared" si="101"/>
        <v>0</v>
      </c>
      <c r="BM104" s="20">
        <f t="shared" si="101"/>
        <v>0</v>
      </c>
      <c r="BN104" s="20">
        <f t="shared" si="102"/>
        <v>0</v>
      </c>
      <c r="BO104" s="20">
        <f t="shared" si="102"/>
        <v>0</v>
      </c>
      <c r="BP104" s="20">
        <f t="shared" si="102"/>
        <v>0</v>
      </c>
      <c r="BQ104" s="20">
        <f t="shared" si="102"/>
        <v>0</v>
      </c>
      <c r="BR104" s="20">
        <f t="shared" si="102"/>
        <v>0</v>
      </c>
      <c r="BS104" s="20">
        <f t="shared" si="102"/>
        <v>0</v>
      </c>
      <c r="BT104" s="20">
        <f t="shared" si="102"/>
        <v>0</v>
      </c>
      <c r="BU104" s="20">
        <f t="shared" si="102"/>
        <v>0</v>
      </c>
      <c r="BV104" s="20">
        <f t="shared" si="102"/>
        <v>0</v>
      </c>
      <c r="BW104" s="20">
        <f t="shared" si="102"/>
        <v>0</v>
      </c>
      <c r="BX104" s="20"/>
      <c r="BY104" s="20">
        <f t="shared" si="103"/>
        <v>0</v>
      </c>
      <c r="BZ104" s="21">
        <f t="shared" si="91"/>
        <v>0.68620000000000003</v>
      </c>
      <c r="CA104" s="20">
        <f t="shared" si="104"/>
        <v>34310000</v>
      </c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>
        <f>+'[1]FEBRERO 2019'!$H$219</f>
        <v>34310000</v>
      </c>
      <c r="CU104" s="20"/>
      <c r="CV104" s="20"/>
      <c r="CW104" s="20"/>
      <c r="CX104" s="21">
        <f t="shared" si="79"/>
        <v>0.31379999999999997</v>
      </c>
      <c r="CY104" s="20">
        <f t="shared" si="44"/>
        <v>15690000</v>
      </c>
      <c r="CZ104" s="20">
        <f t="shared" si="105"/>
        <v>0</v>
      </c>
      <c r="DA104" s="20">
        <f t="shared" si="105"/>
        <v>0</v>
      </c>
      <c r="DB104" s="20"/>
      <c r="DC104" s="20">
        <f t="shared" si="106"/>
        <v>0</v>
      </c>
      <c r="DD104" s="20">
        <f t="shared" si="106"/>
        <v>0</v>
      </c>
      <c r="DE104" s="20">
        <f t="shared" si="106"/>
        <v>0</v>
      </c>
      <c r="DF104" s="20">
        <f t="shared" si="106"/>
        <v>0</v>
      </c>
      <c r="DG104" s="20">
        <f t="shared" si="106"/>
        <v>0</v>
      </c>
      <c r="DH104" s="20">
        <f t="shared" si="106"/>
        <v>0</v>
      </c>
      <c r="DI104" s="20">
        <f t="shared" si="106"/>
        <v>0</v>
      </c>
      <c r="DJ104" s="20">
        <f t="shared" si="106"/>
        <v>0</v>
      </c>
      <c r="DK104" s="20">
        <f t="shared" si="106"/>
        <v>0</v>
      </c>
      <c r="DL104" s="20">
        <f t="shared" si="106"/>
        <v>0</v>
      </c>
      <c r="DM104" s="20">
        <f t="shared" si="106"/>
        <v>0</v>
      </c>
      <c r="DN104" s="20">
        <f t="shared" si="106"/>
        <v>0</v>
      </c>
      <c r="DO104" s="20">
        <f t="shared" si="106"/>
        <v>0</v>
      </c>
      <c r="DP104" s="20">
        <f t="shared" si="106"/>
        <v>0</v>
      </c>
      <c r="DQ104" s="20">
        <f t="shared" si="106"/>
        <v>0</v>
      </c>
      <c r="DR104" s="20">
        <f t="shared" si="106"/>
        <v>15690000</v>
      </c>
      <c r="DS104" s="20">
        <f t="shared" si="107"/>
        <v>0</v>
      </c>
      <c r="DT104" s="20"/>
      <c r="DU104" s="20">
        <f t="shared" si="108"/>
        <v>0</v>
      </c>
    </row>
    <row r="105" spans="1:125" s="38" customFormat="1" ht="35.25" customHeight="1" x14ac:dyDescent="0.3">
      <c r="A105" s="212"/>
      <c r="B105" s="213"/>
      <c r="C105" s="41" t="s">
        <v>296</v>
      </c>
      <c r="D105" s="26" t="s">
        <v>297</v>
      </c>
      <c r="E105" s="18">
        <v>301</v>
      </c>
      <c r="F105" s="19" t="s">
        <v>293</v>
      </c>
      <c r="G105" s="20">
        <f t="shared" si="60"/>
        <v>30000000</v>
      </c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v>30000000</v>
      </c>
      <c r="AA105" s="20"/>
      <c r="AB105" s="20"/>
      <c r="AC105" s="20"/>
      <c r="AD105" s="21">
        <f t="shared" si="90"/>
        <v>1</v>
      </c>
      <c r="AE105" s="20">
        <f t="shared" si="100"/>
        <v>30000000</v>
      </c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>
        <f>+'[2]ENERO 2019'!$AB$207</f>
        <v>30000000</v>
      </c>
      <c r="AY105" s="20"/>
      <c r="AZ105" s="20"/>
      <c r="BA105" s="20"/>
      <c r="BB105" s="21">
        <f t="shared" si="92"/>
        <v>0</v>
      </c>
      <c r="BC105" s="20">
        <f t="shared" si="74"/>
        <v>0</v>
      </c>
      <c r="BD105" s="20">
        <f t="shared" si="101"/>
        <v>0</v>
      </c>
      <c r="BE105" s="20">
        <f t="shared" si="101"/>
        <v>0</v>
      </c>
      <c r="BF105" s="20">
        <f t="shared" si="101"/>
        <v>0</v>
      </c>
      <c r="BG105" s="20">
        <f t="shared" si="101"/>
        <v>0</v>
      </c>
      <c r="BH105" s="20">
        <f t="shared" si="101"/>
        <v>0</v>
      </c>
      <c r="BI105" s="20">
        <f t="shared" si="101"/>
        <v>0</v>
      </c>
      <c r="BJ105" s="20">
        <f t="shared" si="101"/>
        <v>0</v>
      </c>
      <c r="BK105" s="20">
        <f t="shared" si="101"/>
        <v>0</v>
      </c>
      <c r="BL105" s="20">
        <f t="shared" si="101"/>
        <v>0</v>
      </c>
      <c r="BM105" s="20">
        <f t="shared" si="101"/>
        <v>0</v>
      </c>
      <c r="BN105" s="20">
        <f t="shared" si="102"/>
        <v>0</v>
      </c>
      <c r="BO105" s="20">
        <f t="shared" si="102"/>
        <v>0</v>
      </c>
      <c r="BP105" s="20">
        <f t="shared" si="102"/>
        <v>0</v>
      </c>
      <c r="BQ105" s="20">
        <f t="shared" si="102"/>
        <v>0</v>
      </c>
      <c r="BR105" s="20">
        <f t="shared" si="102"/>
        <v>0</v>
      </c>
      <c r="BS105" s="20">
        <f t="shared" si="102"/>
        <v>0</v>
      </c>
      <c r="BT105" s="20">
        <f t="shared" si="102"/>
        <v>0</v>
      </c>
      <c r="BU105" s="20">
        <f t="shared" si="102"/>
        <v>0</v>
      </c>
      <c r="BV105" s="20">
        <f t="shared" si="102"/>
        <v>0</v>
      </c>
      <c r="BW105" s="20">
        <f t="shared" si="102"/>
        <v>0</v>
      </c>
      <c r="BX105" s="20"/>
      <c r="BY105" s="20">
        <f t="shared" si="103"/>
        <v>0</v>
      </c>
      <c r="BZ105" s="21">
        <f t="shared" si="91"/>
        <v>0.76877779999999996</v>
      </c>
      <c r="CA105" s="20">
        <f t="shared" si="104"/>
        <v>23063334</v>
      </c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>
        <f>+'[1]FEBRERO 2019'!$H$230</f>
        <v>23063334</v>
      </c>
      <c r="CU105" s="20"/>
      <c r="CV105" s="20"/>
      <c r="CW105" s="20"/>
      <c r="CX105" s="21">
        <f t="shared" si="79"/>
        <v>0.23122220000000004</v>
      </c>
      <c r="CY105" s="20">
        <f t="shared" si="44"/>
        <v>6936666</v>
      </c>
      <c r="CZ105" s="20">
        <f t="shared" si="105"/>
        <v>0</v>
      </c>
      <c r="DA105" s="20">
        <f t="shared" si="105"/>
        <v>0</v>
      </c>
      <c r="DB105" s="20"/>
      <c r="DC105" s="20">
        <f t="shared" si="106"/>
        <v>0</v>
      </c>
      <c r="DD105" s="20">
        <f t="shared" si="106"/>
        <v>0</v>
      </c>
      <c r="DE105" s="20">
        <f t="shared" si="106"/>
        <v>0</v>
      </c>
      <c r="DF105" s="20">
        <f t="shared" si="106"/>
        <v>0</v>
      </c>
      <c r="DG105" s="20">
        <f t="shared" si="106"/>
        <v>0</v>
      </c>
      <c r="DH105" s="20">
        <f t="shared" si="106"/>
        <v>0</v>
      </c>
      <c r="DI105" s="20">
        <f t="shared" si="106"/>
        <v>0</v>
      </c>
      <c r="DJ105" s="20">
        <f t="shared" si="106"/>
        <v>0</v>
      </c>
      <c r="DK105" s="20">
        <f t="shared" si="106"/>
        <v>0</v>
      </c>
      <c r="DL105" s="20">
        <f t="shared" si="106"/>
        <v>0</v>
      </c>
      <c r="DM105" s="20">
        <f t="shared" si="106"/>
        <v>0</v>
      </c>
      <c r="DN105" s="20">
        <f t="shared" si="106"/>
        <v>0</v>
      </c>
      <c r="DO105" s="20">
        <f t="shared" si="106"/>
        <v>0</v>
      </c>
      <c r="DP105" s="20">
        <f t="shared" si="106"/>
        <v>0</v>
      </c>
      <c r="DQ105" s="20">
        <f t="shared" si="106"/>
        <v>0</v>
      </c>
      <c r="DR105" s="20">
        <f t="shared" si="106"/>
        <v>6936666</v>
      </c>
      <c r="DS105" s="20">
        <f t="shared" si="107"/>
        <v>0</v>
      </c>
      <c r="DT105" s="20"/>
      <c r="DU105" s="20">
        <f t="shared" si="108"/>
        <v>0</v>
      </c>
    </row>
    <row r="106" spans="1:125" s="38" customFormat="1" ht="24" customHeight="1" x14ac:dyDescent="0.3">
      <c r="A106" s="212"/>
      <c r="B106" s="75"/>
      <c r="C106" s="41" t="s">
        <v>298</v>
      </c>
      <c r="D106" s="26" t="s">
        <v>299</v>
      </c>
      <c r="E106" s="18">
        <v>301</v>
      </c>
      <c r="F106" s="19" t="s">
        <v>293</v>
      </c>
      <c r="G106" s="20">
        <f t="shared" si="60"/>
        <v>15000000</v>
      </c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v>15000000</v>
      </c>
      <c r="AA106" s="20"/>
      <c r="AB106" s="20"/>
      <c r="AC106" s="20"/>
      <c r="AD106" s="21">
        <f t="shared" si="90"/>
        <v>0</v>
      </c>
      <c r="AE106" s="20">
        <f t="shared" si="100"/>
        <v>0</v>
      </c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1">
        <f t="shared" si="92"/>
        <v>1</v>
      </c>
      <c r="BC106" s="20">
        <f t="shared" si="74"/>
        <v>15000000</v>
      </c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>
        <f t="shared" si="102"/>
        <v>15000000</v>
      </c>
      <c r="BW106" s="20"/>
      <c r="BX106" s="20"/>
      <c r="BY106" s="20"/>
      <c r="BZ106" s="21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1">
        <f t="shared" si="79"/>
        <v>1</v>
      </c>
      <c r="CY106" s="20">
        <f t="shared" si="44"/>
        <v>15000000</v>
      </c>
      <c r="CZ106" s="20">
        <f t="shared" si="105"/>
        <v>0</v>
      </c>
      <c r="DA106" s="20">
        <f t="shared" si="105"/>
        <v>0</v>
      </c>
      <c r="DB106" s="20"/>
      <c r="DC106" s="20">
        <f t="shared" si="106"/>
        <v>0</v>
      </c>
      <c r="DD106" s="20">
        <f t="shared" si="106"/>
        <v>0</v>
      </c>
      <c r="DE106" s="20">
        <f t="shared" si="106"/>
        <v>0</v>
      </c>
      <c r="DF106" s="20">
        <f t="shared" si="106"/>
        <v>0</v>
      </c>
      <c r="DG106" s="20">
        <f t="shared" si="106"/>
        <v>0</v>
      </c>
      <c r="DH106" s="20">
        <f t="shared" si="106"/>
        <v>0</v>
      </c>
      <c r="DI106" s="20">
        <f t="shared" si="106"/>
        <v>0</v>
      </c>
      <c r="DJ106" s="20">
        <f t="shared" si="106"/>
        <v>0</v>
      </c>
      <c r="DK106" s="20">
        <f t="shared" si="106"/>
        <v>0</v>
      </c>
      <c r="DL106" s="20">
        <f t="shared" si="106"/>
        <v>0</v>
      </c>
      <c r="DM106" s="20">
        <f t="shared" si="106"/>
        <v>0</v>
      </c>
      <c r="DN106" s="20">
        <f t="shared" si="106"/>
        <v>0</v>
      </c>
      <c r="DO106" s="20">
        <f t="shared" si="106"/>
        <v>0</v>
      </c>
      <c r="DP106" s="20">
        <f t="shared" si="106"/>
        <v>0</v>
      </c>
      <c r="DQ106" s="20">
        <f t="shared" si="106"/>
        <v>0</v>
      </c>
      <c r="DR106" s="20">
        <f t="shared" si="106"/>
        <v>15000000</v>
      </c>
      <c r="DS106" s="20">
        <f t="shared" si="107"/>
        <v>0</v>
      </c>
      <c r="DT106" s="20"/>
      <c r="DU106" s="20">
        <f t="shared" si="108"/>
        <v>0</v>
      </c>
    </row>
    <row r="107" spans="1:125" ht="51.75" customHeight="1" x14ac:dyDescent="0.3">
      <c r="A107" s="212"/>
      <c r="B107" s="61" t="s">
        <v>300</v>
      </c>
      <c r="C107" s="76" t="s">
        <v>301</v>
      </c>
      <c r="D107" s="26" t="s">
        <v>302</v>
      </c>
      <c r="E107" s="18">
        <v>301</v>
      </c>
      <c r="F107" s="19" t="s">
        <v>303</v>
      </c>
      <c r="G107" s="20">
        <f t="shared" si="60"/>
        <v>369865677</v>
      </c>
      <c r="H107" s="20">
        <v>15137846</v>
      </c>
      <c r="I107" s="20">
        <f>180000000</f>
        <v>180000000</v>
      </c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>
        <v>167968376</v>
      </c>
      <c r="AA107" s="20"/>
      <c r="AB107" s="20"/>
      <c r="AC107" s="20">
        <f>6759455</f>
        <v>6759455</v>
      </c>
      <c r="AD107" s="21">
        <f t="shared" si="90"/>
        <v>0.33205297933065575</v>
      </c>
      <c r="AE107" s="20">
        <f t="shared" si="100"/>
        <v>122815000</v>
      </c>
      <c r="AF107" s="20"/>
      <c r="AG107" s="20">
        <f>+'[1]FEBRERO 2019'!$K$250</f>
        <v>120785000</v>
      </c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>
        <f>+'[1]FEBRERO 2019'!$AB$250</f>
        <v>1230000</v>
      </c>
      <c r="AY107" s="20"/>
      <c r="AZ107" s="20"/>
      <c r="BA107" s="20">
        <f>+'[2]ENERO 2019'!$AF$221</f>
        <v>800000</v>
      </c>
      <c r="BB107" s="21">
        <f t="shared" si="92"/>
        <v>0.6679470206693443</v>
      </c>
      <c r="BC107" s="20">
        <f t="shared" si="74"/>
        <v>247050677</v>
      </c>
      <c r="BD107" s="20">
        <f t="shared" ref="BD107:BS117" si="109">H107-AF107</f>
        <v>15137846</v>
      </c>
      <c r="BE107" s="20">
        <f t="shared" si="109"/>
        <v>59215000</v>
      </c>
      <c r="BF107" s="20">
        <f t="shared" si="109"/>
        <v>0</v>
      </c>
      <c r="BG107" s="20">
        <f t="shared" si="109"/>
        <v>0</v>
      </c>
      <c r="BH107" s="20">
        <f t="shared" si="109"/>
        <v>0</v>
      </c>
      <c r="BI107" s="20">
        <f t="shared" si="109"/>
        <v>0</v>
      </c>
      <c r="BJ107" s="20">
        <f t="shared" si="109"/>
        <v>0</v>
      </c>
      <c r="BK107" s="20">
        <f t="shared" si="109"/>
        <v>0</v>
      </c>
      <c r="BL107" s="20">
        <f t="shared" si="109"/>
        <v>0</v>
      </c>
      <c r="BM107" s="20">
        <f t="shared" si="109"/>
        <v>0</v>
      </c>
      <c r="BN107" s="20">
        <f t="shared" si="109"/>
        <v>0</v>
      </c>
      <c r="BO107" s="20">
        <f t="shared" si="109"/>
        <v>0</v>
      </c>
      <c r="BP107" s="20">
        <f t="shared" si="109"/>
        <v>0</v>
      </c>
      <c r="BQ107" s="20">
        <f t="shared" si="109"/>
        <v>0</v>
      </c>
      <c r="BR107" s="20">
        <f t="shared" si="109"/>
        <v>0</v>
      </c>
      <c r="BS107" s="20">
        <f t="shared" si="109"/>
        <v>0</v>
      </c>
      <c r="BT107" s="20">
        <f t="shared" ref="BT107:BU117" si="110">X107-AV107</f>
        <v>0</v>
      </c>
      <c r="BU107" s="20">
        <f t="shared" si="110"/>
        <v>0</v>
      </c>
      <c r="BV107" s="20">
        <f t="shared" si="102"/>
        <v>166738376</v>
      </c>
      <c r="BW107" s="20">
        <f t="shared" si="102"/>
        <v>0</v>
      </c>
      <c r="BX107" s="20"/>
      <c r="BY107" s="20">
        <f t="shared" si="103"/>
        <v>5959455</v>
      </c>
      <c r="BZ107" s="21">
        <f t="shared" si="91"/>
        <v>0.31834530836988151</v>
      </c>
      <c r="CA107" s="20">
        <f t="shared" si="104"/>
        <v>117745003</v>
      </c>
      <c r="CB107" s="20"/>
      <c r="CC107" s="20">
        <f>+'[2]ENERO 2019'!$H$219+'[1]FEBRERO 2019'!$H$267</f>
        <v>117745003</v>
      </c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20"/>
      <c r="CV107" s="20"/>
      <c r="CW107" s="20"/>
      <c r="CX107" s="21">
        <f t="shared" si="79"/>
        <v>0.68165469163011849</v>
      </c>
      <c r="CY107" s="20">
        <f t="shared" si="44"/>
        <v>252120674</v>
      </c>
      <c r="CZ107" s="20">
        <f t="shared" si="105"/>
        <v>15137846</v>
      </c>
      <c r="DA107" s="20">
        <f t="shared" si="105"/>
        <v>62254997</v>
      </c>
      <c r="DB107" s="20">
        <f>J107-CD107</f>
        <v>0</v>
      </c>
      <c r="DC107" s="20">
        <f t="shared" si="106"/>
        <v>0</v>
      </c>
      <c r="DD107" s="20">
        <f t="shared" si="106"/>
        <v>0</v>
      </c>
      <c r="DE107" s="20">
        <f t="shared" si="106"/>
        <v>0</v>
      </c>
      <c r="DF107" s="20">
        <f t="shared" si="106"/>
        <v>0</v>
      </c>
      <c r="DG107" s="20">
        <f t="shared" si="106"/>
        <v>0</v>
      </c>
      <c r="DH107" s="20">
        <f t="shared" si="106"/>
        <v>0</v>
      </c>
      <c r="DI107" s="20">
        <f t="shared" si="106"/>
        <v>0</v>
      </c>
      <c r="DJ107" s="20">
        <f t="shared" si="106"/>
        <v>0</v>
      </c>
      <c r="DK107" s="20">
        <f t="shared" si="106"/>
        <v>0</v>
      </c>
      <c r="DL107" s="20">
        <f t="shared" si="106"/>
        <v>0</v>
      </c>
      <c r="DM107" s="20">
        <f t="shared" si="106"/>
        <v>0</v>
      </c>
      <c r="DN107" s="20">
        <f t="shared" si="106"/>
        <v>0</v>
      </c>
      <c r="DO107" s="20">
        <f t="shared" si="106"/>
        <v>0</v>
      </c>
      <c r="DP107" s="20">
        <f t="shared" si="106"/>
        <v>0</v>
      </c>
      <c r="DQ107" s="20">
        <f t="shared" si="106"/>
        <v>0</v>
      </c>
      <c r="DR107" s="20">
        <f t="shared" si="106"/>
        <v>167968376</v>
      </c>
      <c r="DS107" s="20">
        <f t="shared" si="107"/>
        <v>0</v>
      </c>
      <c r="DT107" s="20"/>
      <c r="DU107" s="20">
        <f t="shared" si="108"/>
        <v>6759455</v>
      </c>
    </row>
    <row r="108" spans="1:125" ht="50.25" customHeight="1" x14ac:dyDescent="0.3">
      <c r="A108" s="212"/>
      <c r="B108" s="45" t="s">
        <v>304</v>
      </c>
      <c r="C108" s="41" t="s">
        <v>305</v>
      </c>
      <c r="D108" s="17" t="s">
        <v>306</v>
      </c>
      <c r="E108" s="18">
        <v>301</v>
      </c>
      <c r="F108" s="19" t="s">
        <v>303</v>
      </c>
      <c r="G108" s="20">
        <f t="shared" si="60"/>
        <v>352712008</v>
      </c>
      <c r="H108" s="20"/>
      <c r="I108" s="20"/>
      <c r="J108" s="20"/>
      <c r="K108" s="20"/>
      <c r="L108" s="20">
        <v>208000000</v>
      </c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>
        <v>100000000</v>
      </c>
      <c r="X108" s="20">
        <v>32712008</v>
      </c>
      <c r="Y108" s="20"/>
      <c r="Z108" s="20"/>
      <c r="AA108" s="20"/>
      <c r="AB108" s="20"/>
      <c r="AC108" s="20">
        <v>12000000</v>
      </c>
      <c r="AD108" s="21">
        <f t="shared" si="90"/>
        <v>0.42811131057380958</v>
      </c>
      <c r="AE108" s="20">
        <f t="shared" si="100"/>
        <v>151000000</v>
      </c>
      <c r="AF108" s="20"/>
      <c r="AG108" s="20"/>
      <c r="AH108" s="20"/>
      <c r="AI108" s="20"/>
      <c r="AJ108" s="20">
        <f>+'[2]ENERO 2019'!$N$244</f>
        <v>150000000</v>
      </c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>
        <f>+'[2]ENERO 2019'!$AF$244</f>
        <v>1000000</v>
      </c>
      <c r="BB108" s="21">
        <f t="shared" si="92"/>
        <v>0.57188868942619042</v>
      </c>
      <c r="BC108" s="20">
        <f t="shared" si="74"/>
        <v>201712008</v>
      </c>
      <c r="BD108" s="20">
        <f t="shared" si="109"/>
        <v>0</v>
      </c>
      <c r="BE108" s="20">
        <f t="shared" si="109"/>
        <v>0</v>
      </c>
      <c r="BF108" s="20">
        <f t="shared" si="109"/>
        <v>0</v>
      </c>
      <c r="BG108" s="20">
        <f t="shared" si="109"/>
        <v>0</v>
      </c>
      <c r="BH108" s="20">
        <f t="shared" si="109"/>
        <v>58000000</v>
      </c>
      <c r="BI108" s="20">
        <f t="shared" si="109"/>
        <v>0</v>
      </c>
      <c r="BJ108" s="20">
        <f t="shared" si="109"/>
        <v>0</v>
      </c>
      <c r="BK108" s="20">
        <f t="shared" si="109"/>
        <v>0</v>
      </c>
      <c r="BL108" s="20">
        <f t="shared" si="109"/>
        <v>0</v>
      </c>
      <c r="BM108" s="20">
        <f t="shared" si="109"/>
        <v>0</v>
      </c>
      <c r="BN108" s="20">
        <f t="shared" si="109"/>
        <v>0</v>
      </c>
      <c r="BO108" s="20">
        <f t="shared" si="109"/>
        <v>0</v>
      </c>
      <c r="BP108" s="20">
        <f t="shared" si="109"/>
        <v>0</v>
      </c>
      <c r="BQ108" s="20">
        <f t="shared" si="109"/>
        <v>0</v>
      </c>
      <c r="BR108" s="20">
        <f t="shared" si="109"/>
        <v>0</v>
      </c>
      <c r="BS108" s="20">
        <f t="shared" si="109"/>
        <v>100000000</v>
      </c>
      <c r="BT108" s="20">
        <f t="shared" si="110"/>
        <v>32712008</v>
      </c>
      <c r="BU108" s="20">
        <f t="shared" si="110"/>
        <v>0</v>
      </c>
      <c r="BV108" s="20">
        <f t="shared" si="102"/>
        <v>0</v>
      </c>
      <c r="BW108" s="20">
        <f t="shared" si="102"/>
        <v>0</v>
      </c>
      <c r="BX108" s="20"/>
      <c r="BY108" s="20">
        <f t="shared" si="103"/>
        <v>11000000</v>
      </c>
      <c r="BZ108" s="21">
        <f t="shared" si="91"/>
        <v>0.39620616205388731</v>
      </c>
      <c r="CA108" s="20">
        <f t="shared" si="104"/>
        <v>139746671</v>
      </c>
      <c r="CB108" s="20"/>
      <c r="CC108" s="20"/>
      <c r="CD108" s="20"/>
      <c r="CE108" s="20"/>
      <c r="CF108" s="20">
        <f>+'[1]FEBRERO 2019'!$H$274</f>
        <v>139746671</v>
      </c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1">
        <f t="shared" si="79"/>
        <v>0.60379383794611274</v>
      </c>
      <c r="CY108" s="20">
        <f t="shared" si="44"/>
        <v>212965337</v>
      </c>
      <c r="CZ108" s="20">
        <f t="shared" si="105"/>
        <v>0</v>
      </c>
      <c r="DA108" s="20">
        <f t="shared" si="105"/>
        <v>0</v>
      </c>
      <c r="DB108" s="20"/>
      <c r="DC108" s="20">
        <f t="shared" si="106"/>
        <v>0</v>
      </c>
      <c r="DD108" s="20">
        <f t="shared" si="106"/>
        <v>68253329</v>
      </c>
      <c r="DE108" s="20">
        <f t="shared" si="106"/>
        <v>0</v>
      </c>
      <c r="DF108" s="20">
        <f t="shared" si="106"/>
        <v>0</v>
      </c>
      <c r="DG108" s="20">
        <f t="shared" si="106"/>
        <v>0</v>
      </c>
      <c r="DH108" s="20">
        <f t="shared" si="106"/>
        <v>0</v>
      </c>
      <c r="DI108" s="20">
        <f t="shared" si="106"/>
        <v>0</v>
      </c>
      <c r="DJ108" s="20">
        <f t="shared" si="106"/>
        <v>0</v>
      </c>
      <c r="DK108" s="20">
        <f t="shared" si="106"/>
        <v>0</v>
      </c>
      <c r="DL108" s="20">
        <f t="shared" si="106"/>
        <v>0</v>
      </c>
      <c r="DM108" s="20">
        <f t="shared" si="106"/>
        <v>0</v>
      </c>
      <c r="DN108" s="20">
        <f t="shared" si="106"/>
        <v>0</v>
      </c>
      <c r="DO108" s="20">
        <f t="shared" si="106"/>
        <v>100000000</v>
      </c>
      <c r="DP108" s="20">
        <f t="shared" si="106"/>
        <v>32712008</v>
      </c>
      <c r="DQ108" s="20">
        <f t="shared" si="106"/>
        <v>0</v>
      </c>
      <c r="DR108" s="20">
        <f t="shared" si="106"/>
        <v>0</v>
      </c>
      <c r="DS108" s="20">
        <f t="shared" si="107"/>
        <v>0</v>
      </c>
      <c r="DT108" s="20"/>
      <c r="DU108" s="20">
        <f t="shared" si="108"/>
        <v>12000000</v>
      </c>
    </row>
    <row r="109" spans="1:125" ht="78" customHeight="1" x14ac:dyDescent="0.3">
      <c r="A109" s="212"/>
      <c r="B109" s="207" t="s">
        <v>307</v>
      </c>
      <c r="C109" s="41" t="s">
        <v>308</v>
      </c>
      <c r="D109" s="17" t="s">
        <v>309</v>
      </c>
      <c r="E109" s="18">
        <v>301</v>
      </c>
      <c r="F109" s="19" t="s">
        <v>310</v>
      </c>
      <c r="G109" s="20">
        <f t="shared" si="60"/>
        <v>122963935</v>
      </c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50000000</v>
      </c>
      <c r="AA109" s="20"/>
      <c r="AB109" s="20"/>
      <c r="AC109" s="20">
        <f>72963935</f>
        <v>72963935</v>
      </c>
      <c r="AD109" s="21">
        <f t="shared" si="90"/>
        <v>0.39849082578562567</v>
      </c>
      <c r="AE109" s="20">
        <f t="shared" si="100"/>
        <v>49000000</v>
      </c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>
        <f>+'[2]ENERO 2019'!$AF$266</f>
        <v>49000000</v>
      </c>
      <c r="BB109" s="21">
        <f t="shared" si="92"/>
        <v>0.60150917421437433</v>
      </c>
      <c r="BC109" s="20">
        <f t="shared" si="74"/>
        <v>73963935</v>
      </c>
      <c r="BD109" s="20">
        <f t="shared" si="109"/>
        <v>0</v>
      </c>
      <c r="BE109" s="20">
        <f t="shared" si="109"/>
        <v>0</v>
      </c>
      <c r="BF109" s="20">
        <f t="shared" si="109"/>
        <v>0</v>
      </c>
      <c r="BG109" s="20">
        <f t="shared" si="109"/>
        <v>0</v>
      </c>
      <c r="BH109" s="20">
        <f t="shared" si="109"/>
        <v>0</v>
      </c>
      <c r="BI109" s="20">
        <f t="shared" si="109"/>
        <v>0</v>
      </c>
      <c r="BJ109" s="20">
        <f t="shared" si="109"/>
        <v>0</v>
      </c>
      <c r="BK109" s="20">
        <f t="shared" si="109"/>
        <v>0</v>
      </c>
      <c r="BL109" s="20">
        <f t="shared" si="109"/>
        <v>0</v>
      </c>
      <c r="BM109" s="20">
        <f t="shared" si="109"/>
        <v>0</v>
      </c>
      <c r="BN109" s="20">
        <f t="shared" si="109"/>
        <v>0</v>
      </c>
      <c r="BO109" s="20">
        <f t="shared" si="109"/>
        <v>0</v>
      </c>
      <c r="BP109" s="20">
        <f t="shared" si="109"/>
        <v>0</v>
      </c>
      <c r="BQ109" s="20">
        <f t="shared" si="109"/>
        <v>0</v>
      </c>
      <c r="BR109" s="20">
        <f t="shared" si="109"/>
        <v>0</v>
      </c>
      <c r="BS109" s="20">
        <f t="shared" si="109"/>
        <v>0</v>
      </c>
      <c r="BT109" s="20">
        <f t="shared" si="110"/>
        <v>0</v>
      </c>
      <c r="BU109" s="20">
        <f t="shared" si="110"/>
        <v>0</v>
      </c>
      <c r="BV109" s="20">
        <f t="shared" si="102"/>
        <v>50000000</v>
      </c>
      <c r="BW109" s="20">
        <f t="shared" si="102"/>
        <v>0</v>
      </c>
      <c r="BX109" s="20"/>
      <c r="BY109" s="20">
        <f t="shared" si="103"/>
        <v>23963935</v>
      </c>
      <c r="BZ109" s="21">
        <f>+CA109/G109</f>
        <v>0.1306074012676969</v>
      </c>
      <c r="CA109" s="20">
        <f>SUM(CB109:CW109)</f>
        <v>16060000</v>
      </c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  <c r="CU109" s="20"/>
      <c r="CV109" s="20"/>
      <c r="CW109" s="20">
        <f>+'[1]FEBRERO 2019'!$H$300</f>
        <v>16060000</v>
      </c>
      <c r="CX109" s="21">
        <f>1-BZ109</f>
        <v>0.86939259873230312</v>
      </c>
      <c r="CY109" s="20">
        <f t="shared" si="44"/>
        <v>106903935</v>
      </c>
      <c r="CZ109" s="20">
        <f t="shared" si="105"/>
        <v>0</v>
      </c>
      <c r="DA109" s="20">
        <f t="shared" si="105"/>
        <v>0</v>
      </c>
      <c r="DB109" s="20">
        <f>J109-CD109</f>
        <v>0</v>
      </c>
      <c r="DC109" s="20">
        <f t="shared" si="106"/>
        <v>0</v>
      </c>
      <c r="DD109" s="20">
        <f t="shared" si="106"/>
        <v>0</v>
      </c>
      <c r="DE109" s="20">
        <f t="shared" si="106"/>
        <v>0</v>
      </c>
      <c r="DF109" s="20">
        <f t="shared" si="106"/>
        <v>0</v>
      </c>
      <c r="DG109" s="20">
        <f t="shared" si="106"/>
        <v>0</v>
      </c>
      <c r="DH109" s="20">
        <f t="shared" si="106"/>
        <v>0</v>
      </c>
      <c r="DI109" s="20">
        <f t="shared" si="106"/>
        <v>0</v>
      </c>
      <c r="DJ109" s="20">
        <f t="shared" si="106"/>
        <v>0</v>
      </c>
      <c r="DK109" s="20">
        <f t="shared" si="106"/>
        <v>0</v>
      </c>
      <c r="DL109" s="20">
        <f t="shared" si="106"/>
        <v>0</v>
      </c>
      <c r="DM109" s="20">
        <f t="shared" si="106"/>
        <v>0</v>
      </c>
      <c r="DN109" s="20">
        <f t="shared" si="106"/>
        <v>0</v>
      </c>
      <c r="DO109" s="20">
        <f t="shared" si="106"/>
        <v>0</v>
      </c>
      <c r="DP109" s="20">
        <f t="shared" si="106"/>
        <v>0</v>
      </c>
      <c r="DQ109" s="20">
        <f t="shared" si="106"/>
        <v>0</v>
      </c>
      <c r="DR109" s="20">
        <f t="shared" si="106"/>
        <v>50000000</v>
      </c>
      <c r="DS109" s="20">
        <f t="shared" si="107"/>
        <v>0</v>
      </c>
      <c r="DT109" s="20"/>
      <c r="DU109" s="20">
        <f t="shared" si="108"/>
        <v>56903935</v>
      </c>
    </row>
    <row r="110" spans="1:125" ht="53.25" customHeight="1" x14ac:dyDescent="0.3">
      <c r="A110" s="212"/>
      <c r="B110" s="196"/>
      <c r="C110" s="41" t="s">
        <v>311</v>
      </c>
      <c r="D110" s="26" t="s">
        <v>312</v>
      </c>
      <c r="E110" s="18">
        <v>301</v>
      </c>
      <c r="F110" s="19" t="s">
        <v>293</v>
      </c>
      <c r="G110" s="20">
        <f t="shared" si="60"/>
        <v>15000000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15000000</v>
      </c>
      <c r="AA110" s="20"/>
      <c r="AB110" s="20"/>
      <c r="AC110" s="20"/>
      <c r="AD110" s="21">
        <f t="shared" si="90"/>
        <v>0</v>
      </c>
      <c r="AE110" s="20">
        <f t="shared" si="100"/>
        <v>0</v>
      </c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1">
        <f t="shared" si="92"/>
        <v>1</v>
      </c>
      <c r="BC110" s="20">
        <f t="shared" si="74"/>
        <v>15000000</v>
      </c>
      <c r="BD110" s="20">
        <f t="shared" si="109"/>
        <v>0</v>
      </c>
      <c r="BE110" s="20">
        <f t="shared" si="109"/>
        <v>0</v>
      </c>
      <c r="BF110" s="20">
        <f t="shared" si="109"/>
        <v>0</v>
      </c>
      <c r="BG110" s="20">
        <f t="shared" si="109"/>
        <v>0</v>
      </c>
      <c r="BH110" s="20">
        <f t="shared" si="109"/>
        <v>0</v>
      </c>
      <c r="BI110" s="20">
        <f t="shared" si="109"/>
        <v>0</v>
      </c>
      <c r="BJ110" s="20">
        <f t="shared" si="109"/>
        <v>0</v>
      </c>
      <c r="BK110" s="20">
        <f t="shared" si="109"/>
        <v>0</v>
      </c>
      <c r="BL110" s="20">
        <f t="shared" si="109"/>
        <v>0</v>
      </c>
      <c r="BM110" s="20">
        <f t="shared" si="109"/>
        <v>0</v>
      </c>
      <c r="BN110" s="20">
        <f t="shared" si="109"/>
        <v>0</v>
      </c>
      <c r="BO110" s="20">
        <f t="shared" si="109"/>
        <v>0</v>
      </c>
      <c r="BP110" s="20">
        <f t="shared" si="109"/>
        <v>0</v>
      </c>
      <c r="BQ110" s="20">
        <f t="shared" si="109"/>
        <v>0</v>
      </c>
      <c r="BR110" s="20">
        <f t="shared" si="109"/>
        <v>0</v>
      </c>
      <c r="BS110" s="20">
        <f t="shared" si="109"/>
        <v>0</v>
      </c>
      <c r="BT110" s="20">
        <f t="shared" si="110"/>
        <v>0</v>
      </c>
      <c r="BU110" s="20">
        <f t="shared" si="110"/>
        <v>0</v>
      </c>
      <c r="BV110" s="20">
        <f t="shared" si="102"/>
        <v>15000000</v>
      </c>
      <c r="BW110" s="20">
        <f t="shared" si="102"/>
        <v>0</v>
      </c>
      <c r="BX110" s="20"/>
      <c r="BY110" s="20">
        <f t="shared" si="103"/>
        <v>0</v>
      </c>
      <c r="BZ110" s="21">
        <f>+CA110/G110</f>
        <v>0</v>
      </c>
      <c r="CA110" s="20">
        <f>SUM(CB110:CW110)</f>
        <v>0</v>
      </c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/>
      <c r="CW110" s="20"/>
      <c r="CX110" s="21">
        <f>1-BZ110</f>
        <v>1</v>
      </c>
      <c r="CY110" s="20">
        <f t="shared" si="44"/>
        <v>15000000</v>
      </c>
      <c r="CZ110" s="20">
        <f t="shared" si="105"/>
        <v>0</v>
      </c>
      <c r="DA110" s="20">
        <f t="shared" si="105"/>
        <v>0</v>
      </c>
      <c r="DB110" s="20"/>
      <c r="DC110" s="20">
        <f t="shared" si="106"/>
        <v>0</v>
      </c>
      <c r="DD110" s="20">
        <f t="shared" si="106"/>
        <v>0</v>
      </c>
      <c r="DE110" s="20">
        <f t="shared" si="106"/>
        <v>0</v>
      </c>
      <c r="DF110" s="20">
        <f t="shared" si="106"/>
        <v>0</v>
      </c>
      <c r="DG110" s="20">
        <f t="shared" si="106"/>
        <v>0</v>
      </c>
      <c r="DH110" s="20">
        <f t="shared" si="106"/>
        <v>0</v>
      </c>
      <c r="DI110" s="20">
        <f t="shared" si="106"/>
        <v>0</v>
      </c>
      <c r="DJ110" s="20">
        <f t="shared" si="106"/>
        <v>0</v>
      </c>
      <c r="DK110" s="20">
        <f t="shared" si="106"/>
        <v>0</v>
      </c>
      <c r="DL110" s="20">
        <f t="shared" si="106"/>
        <v>0</v>
      </c>
      <c r="DM110" s="20">
        <f t="shared" si="106"/>
        <v>0</v>
      </c>
      <c r="DN110" s="20">
        <f t="shared" si="106"/>
        <v>0</v>
      </c>
      <c r="DO110" s="20">
        <f t="shared" si="106"/>
        <v>0</v>
      </c>
      <c r="DP110" s="20">
        <f t="shared" si="106"/>
        <v>0</v>
      </c>
      <c r="DQ110" s="20">
        <f t="shared" si="106"/>
        <v>0</v>
      </c>
      <c r="DR110" s="20">
        <f t="shared" si="106"/>
        <v>15000000</v>
      </c>
      <c r="DS110" s="20">
        <f t="shared" si="107"/>
        <v>0</v>
      </c>
      <c r="DT110" s="20"/>
      <c r="DU110" s="20">
        <f t="shared" si="108"/>
        <v>0</v>
      </c>
    </row>
    <row r="111" spans="1:125" ht="35.25" customHeight="1" x14ac:dyDescent="0.3">
      <c r="A111" s="212"/>
      <c r="B111" s="77"/>
      <c r="C111" s="41" t="s">
        <v>313</v>
      </c>
      <c r="D111" s="26" t="s">
        <v>314</v>
      </c>
      <c r="E111" s="18">
        <v>301</v>
      </c>
      <c r="F111" s="19" t="s">
        <v>293</v>
      </c>
      <c r="G111" s="20">
        <f t="shared" si="60"/>
        <v>2313284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2313284</v>
      </c>
      <c r="AA111" s="20"/>
      <c r="AB111" s="20"/>
      <c r="AC111" s="20"/>
      <c r="AD111" s="21">
        <f t="shared" si="90"/>
        <v>0</v>
      </c>
      <c r="AE111" s="20">
        <f t="shared" si="100"/>
        <v>0</v>
      </c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1">
        <f t="shared" si="92"/>
        <v>1</v>
      </c>
      <c r="BC111" s="20">
        <f t="shared" si="74"/>
        <v>2313284</v>
      </c>
      <c r="BD111" s="20">
        <f t="shared" si="109"/>
        <v>0</v>
      </c>
      <c r="BE111" s="20">
        <f t="shared" si="109"/>
        <v>0</v>
      </c>
      <c r="BF111" s="20">
        <f t="shared" si="109"/>
        <v>0</v>
      </c>
      <c r="BG111" s="20">
        <f t="shared" si="109"/>
        <v>0</v>
      </c>
      <c r="BH111" s="20">
        <f t="shared" si="109"/>
        <v>0</v>
      </c>
      <c r="BI111" s="20">
        <f t="shared" si="109"/>
        <v>0</v>
      </c>
      <c r="BJ111" s="20">
        <f t="shared" si="109"/>
        <v>0</v>
      </c>
      <c r="BK111" s="20">
        <f t="shared" si="109"/>
        <v>0</v>
      </c>
      <c r="BL111" s="20">
        <f t="shared" si="109"/>
        <v>0</v>
      </c>
      <c r="BM111" s="20">
        <f t="shared" si="109"/>
        <v>0</v>
      </c>
      <c r="BN111" s="20">
        <f t="shared" si="109"/>
        <v>0</v>
      </c>
      <c r="BO111" s="20">
        <f t="shared" si="109"/>
        <v>0</v>
      </c>
      <c r="BP111" s="20">
        <f t="shared" si="109"/>
        <v>0</v>
      </c>
      <c r="BQ111" s="20">
        <f t="shared" si="109"/>
        <v>0</v>
      </c>
      <c r="BR111" s="20">
        <f t="shared" si="109"/>
        <v>0</v>
      </c>
      <c r="BS111" s="20">
        <f t="shared" si="109"/>
        <v>0</v>
      </c>
      <c r="BT111" s="20">
        <f t="shared" si="110"/>
        <v>0</v>
      </c>
      <c r="BU111" s="20">
        <f t="shared" si="110"/>
        <v>0</v>
      </c>
      <c r="BV111" s="20">
        <f t="shared" si="102"/>
        <v>2313284</v>
      </c>
      <c r="BW111" s="20">
        <f t="shared" si="102"/>
        <v>0</v>
      </c>
      <c r="BX111" s="20"/>
      <c r="BY111" s="20">
        <f t="shared" si="103"/>
        <v>0</v>
      </c>
      <c r="BZ111" s="21">
        <f t="shared" ref="BZ111:BZ133" si="111">+CA111/G111</f>
        <v>0</v>
      </c>
      <c r="CA111" s="20">
        <f t="shared" ref="CA111:CA114" si="112">SUM(CB111:CW111)</f>
        <v>0</v>
      </c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1">
        <f t="shared" ref="CX111:CX113" si="113">1-BZ111</f>
        <v>1</v>
      </c>
      <c r="CY111" s="20">
        <f t="shared" si="44"/>
        <v>2313284</v>
      </c>
      <c r="CZ111" s="20">
        <f t="shared" si="105"/>
        <v>0</v>
      </c>
      <c r="DA111" s="20">
        <f t="shared" si="105"/>
        <v>0</v>
      </c>
      <c r="DB111" s="20"/>
      <c r="DC111" s="20">
        <f t="shared" si="106"/>
        <v>0</v>
      </c>
      <c r="DD111" s="20">
        <f t="shared" si="106"/>
        <v>0</v>
      </c>
      <c r="DE111" s="20">
        <f t="shared" si="106"/>
        <v>0</v>
      </c>
      <c r="DF111" s="20">
        <f t="shared" si="106"/>
        <v>0</v>
      </c>
      <c r="DG111" s="20">
        <f t="shared" si="106"/>
        <v>0</v>
      </c>
      <c r="DH111" s="20">
        <f t="shared" si="106"/>
        <v>0</v>
      </c>
      <c r="DI111" s="20">
        <f t="shared" si="106"/>
        <v>0</v>
      </c>
      <c r="DJ111" s="20">
        <f t="shared" si="106"/>
        <v>0</v>
      </c>
      <c r="DK111" s="20">
        <f t="shared" si="106"/>
        <v>0</v>
      </c>
      <c r="DL111" s="20">
        <f t="shared" si="106"/>
        <v>0</v>
      </c>
      <c r="DM111" s="20">
        <f t="shared" si="106"/>
        <v>0</v>
      </c>
      <c r="DN111" s="20">
        <f t="shared" si="106"/>
        <v>0</v>
      </c>
      <c r="DO111" s="20">
        <f t="shared" si="106"/>
        <v>0</v>
      </c>
      <c r="DP111" s="20">
        <f t="shared" si="106"/>
        <v>0</v>
      </c>
      <c r="DQ111" s="20">
        <f t="shared" si="106"/>
        <v>0</v>
      </c>
      <c r="DR111" s="20">
        <f t="shared" si="106"/>
        <v>2313284</v>
      </c>
      <c r="DS111" s="20">
        <f t="shared" si="107"/>
        <v>0</v>
      </c>
      <c r="DT111" s="20"/>
      <c r="DU111" s="20">
        <f t="shared" si="108"/>
        <v>0</v>
      </c>
    </row>
    <row r="112" spans="1:125" ht="27.75" customHeight="1" x14ac:dyDescent="0.3">
      <c r="A112" s="212"/>
      <c r="B112" s="77"/>
      <c r="C112" s="41" t="s">
        <v>315</v>
      </c>
      <c r="D112" s="26" t="s">
        <v>316</v>
      </c>
      <c r="E112" s="18">
        <v>301</v>
      </c>
      <c r="F112" s="19" t="s">
        <v>293</v>
      </c>
      <c r="G112" s="20">
        <f t="shared" si="60"/>
        <v>10000000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10000000</v>
      </c>
      <c r="AA112" s="20"/>
      <c r="AB112" s="20"/>
      <c r="AC112" s="20"/>
      <c r="AD112" s="21">
        <f t="shared" si="90"/>
        <v>0</v>
      </c>
      <c r="AE112" s="20">
        <f t="shared" si="100"/>
        <v>0</v>
      </c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1">
        <f t="shared" si="92"/>
        <v>1</v>
      </c>
      <c r="BC112" s="20">
        <f t="shared" si="74"/>
        <v>10000000</v>
      </c>
      <c r="BD112" s="20">
        <f t="shared" si="109"/>
        <v>0</v>
      </c>
      <c r="BE112" s="20">
        <f t="shared" si="109"/>
        <v>0</v>
      </c>
      <c r="BF112" s="20">
        <f t="shared" si="109"/>
        <v>0</v>
      </c>
      <c r="BG112" s="20">
        <f t="shared" si="109"/>
        <v>0</v>
      </c>
      <c r="BH112" s="20">
        <f t="shared" si="109"/>
        <v>0</v>
      </c>
      <c r="BI112" s="20">
        <f t="shared" si="109"/>
        <v>0</v>
      </c>
      <c r="BJ112" s="20">
        <f t="shared" si="109"/>
        <v>0</v>
      </c>
      <c r="BK112" s="20">
        <f t="shared" si="109"/>
        <v>0</v>
      </c>
      <c r="BL112" s="20">
        <f t="shared" si="109"/>
        <v>0</v>
      </c>
      <c r="BM112" s="20">
        <f t="shared" si="109"/>
        <v>0</v>
      </c>
      <c r="BN112" s="20">
        <f t="shared" si="109"/>
        <v>0</v>
      </c>
      <c r="BO112" s="20">
        <f t="shared" si="109"/>
        <v>0</v>
      </c>
      <c r="BP112" s="20">
        <f t="shared" si="109"/>
        <v>0</v>
      </c>
      <c r="BQ112" s="20">
        <f t="shared" si="109"/>
        <v>0</v>
      </c>
      <c r="BR112" s="20">
        <f t="shared" si="109"/>
        <v>0</v>
      </c>
      <c r="BS112" s="20">
        <f t="shared" si="109"/>
        <v>0</v>
      </c>
      <c r="BT112" s="20">
        <f t="shared" si="110"/>
        <v>0</v>
      </c>
      <c r="BU112" s="20">
        <f t="shared" si="110"/>
        <v>0</v>
      </c>
      <c r="BV112" s="20">
        <f t="shared" si="102"/>
        <v>10000000</v>
      </c>
      <c r="BW112" s="20">
        <f t="shared" si="102"/>
        <v>0</v>
      </c>
      <c r="BX112" s="20"/>
      <c r="BY112" s="20">
        <f t="shared" si="103"/>
        <v>0</v>
      </c>
      <c r="BZ112" s="21">
        <f t="shared" si="111"/>
        <v>0</v>
      </c>
      <c r="CA112" s="20">
        <f t="shared" si="112"/>
        <v>0</v>
      </c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1">
        <f t="shared" si="113"/>
        <v>1</v>
      </c>
      <c r="CY112" s="20">
        <f t="shared" si="44"/>
        <v>10000000</v>
      </c>
      <c r="CZ112" s="20">
        <f t="shared" si="105"/>
        <v>0</v>
      </c>
      <c r="DA112" s="20">
        <f t="shared" si="105"/>
        <v>0</v>
      </c>
      <c r="DB112" s="20"/>
      <c r="DC112" s="20">
        <f t="shared" si="106"/>
        <v>0</v>
      </c>
      <c r="DD112" s="20">
        <f t="shared" si="106"/>
        <v>0</v>
      </c>
      <c r="DE112" s="20">
        <f t="shared" si="106"/>
        <v>0</v>
      </c>
      <c r="DF112" s="20">
        <f t="shared" si="106"/>
        <v>0</v>
      </c>
      <c r="DG112" s="20">
        <f t="shared" si="106"/>
        <v>0</v>
      </c>
      <c r="DH112" s="20">
        <f t="shared" si="106"/>
        <v>0</v>
      </c>
      <c r="DI112" s="20">
        <f t="shared" si="106"/>
        <v>0</v>
      </c>
      <c r="DJ112" s="20">
        <f t="shared" si="106"/>
        <v>0</v>
      </c>
      <c r="DK112" s="20">
        <f t="shared" si="106"/>
        <v>0</v>
      </c>
      <c r="DL112" s="20">
        <f t="shared" si="106"/>
        <v>0</v>
      </c>
      <c r="DM112" s="20">
        <f t="shared" si="106"/>
        <v>0</v>
      </c>
      <c r="DN112" s="20">
        <f t="shared" si="106"/>
        <v>0</v>
      </c>
      <c r="DO112" s="20">
        <f t="shared" si="106"/>
        <v>0</v>
      </c>
      <c r="DP112" s="20">
        <f t="shared" si="106"/>
        <v>0</v>
      </c>
      <c r="DQ112" s="20">
        <f t="shared" si="106"/>
        <v>0</v>
      </c>
      <c r="DR112" s="20">
        <f t="shared" si="106"/>
        <v>10000000</v>
      </c>
      <c r="DS112" s="20">
        <f t="shared" si="107"/>
        <v>0</v>
      </c>
      <c r="DT112" s="20"/>
      <c r="DU112" s="20">
        <f t="shared" si="108"/>
        <v>0</v>
      </c>
    </row>
    <row r="113" spans="1:125" ht="24" customHeight="1" x14ac:dyDescent="0.3">
      <c r="A113" s="212"/>
      <c r="B113" s="77"/>
      <c r="C113" s="41" t="s">
        <v>317</v>
      </c>
      <c r="D113" s="26" t="s">
        <v>318</v>
      </c>
      <c r="E113" s="18">
        <v>301</v>
      </c>
      <c r="F113" s="19" t="s">
        <v>293</v>
      </c>
      <c r="G113" s="20">
        <f t="shared" si="60"/>
        <v>6000000</v>
      </c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6000000</v>
      </c>
      <c r="AA113" s="20"/>
      <c r="AB113" s="20"/>
      <c r="AC113" s="20"/>
      <c r="AD113" s="21">
        <f t="shared" si="90"/>
        <v>0</v>
      </c>
      <c r="AE113" s="20">
        <f t="shared" si="100"/>
        <v>0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1">
        <f t="shared" si="92"/>
        <v>1</v>
      </c>
      <c r="BC113" s="20">
        <f t="shared" si="74"/>
        <v>6000000</v>
      </c>
      <c r="BD113" s="20">
        <f t="shared" si="109"/>
        <v>0</v>
      </c>
      <c r="BE113" s="20">
        <f t="shared" si="109"/>
        <v>0</v>
      </c>
      <c r="BF113" s="20">
        <f t="shared" si="109"/>
        <v>0</v>
      </c>
      <c r="BG113" s="20">
        <f t="shared" si="109"/>
        <v>0</v>
      </c>
      <c r="BH113" s="20">
        <f t="shared" si="109"/>
        <v>0</v>
      </c>
      <c r="BI113" s="20">
        <f t="shared" si="109"/>
        <v>0</v>
      </c>
      <c r="BJ113" s="20">
        <f t="shared" si="109"/>
        <v>0</v>
      </c>
      <c r="BK113" s="20">
        <f t="shared" si="109"/>
        <v>0</v>
      </c>
      <c r="BL113" s="20">
        <f t="shared" si="109"/>
        <v>0</v>
      </c>
      <c r="BM113" s="20">
        <f t="shared" si="109"/>
        <v>0</v>
      </c>
      <c r="BN113" s="20">
        <f t="shared" si="109"/>
        <v>0</v>
      </c>
      <c r="BO113" s="20">
        <f t="shared" si="109"/>
        <v>0</v>
      </c>
      <c r="BP113" s="20">
        <f t="shared" si="109"/>
        <v>0</v>
      </c>
      <c r="BQ113" s="20">
        <f t="shared" si="109"/>
        <v>0</v>
      </c>
      <c r="BR113" s="20">
        <f t="shared" si="109"/>
        <v>0</v>
      </c>
      <c r="BS113" s="20">
        <f t="shared" si="109"/>
        <v>0</v>
      </c>
      <c r="BT113" s="20">
        <f t="shared" si="110"/>
        <v>0</v>
      </c>
      <c r="BU113" s="20">
        <f t="shared" si="110"/>
        <v>0</v>
      </c>
      <c r="BV113" s="20">
        <f t="shared" si="102"/>
        <v>6000000</v>
      </c>
      <c r="BW113" s="20">
        <f t="shared" si="102"/>
        <v>0</v>
      </c>
      <c r="BX113" s="20"/>
      <c r="BY113" s="20">
        <f t="shared" si="103"/>
        <v>0</v>
      </c>
      <c r="BZ113" s="21">
        <f t="shared" si="111"/>
        <v>0</v>
      </c>
      <c r="CA113" s="20">
        <f t="shared" si="112"/>
        <v>0</v>
      </c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1">
        <f t="shared" si="113"/>
        <v>1</v>
      </c>
      <c r="CY113" s="20">
        <f t="shared" si="44"/>
        <v>6000000</v>
      </c>
      <c r="CZ113" s="20">
        <f t="shared" si="105"/>
        <v>0</v>
      </c>
      <c r="DA113" s="20">
        <f t="shared" si="105"/>
        <v>0</v>
      </c>
      <c r="DB113" s="20"/>
      <c r="DC113" s="20">
        <f t="shared" si="106"/>
        <v>0</v>
      </c>
      <c r="DD113" s="20">
        <f t="shared" si="106"/>
        <v>0</v>
      </c>
      <c r="DE113" s="20">
        <f t="shared" si="106"/>
        <v>0</v>
      </c>
      <c r="DF113" s="20">
        <f t="shared" si="106"/>
        <v>0</v>
      </c>
      <c r="DG113" s="20">
        <f t="shared" si="106"/>
        <v>0</v>
      </c>
      <c r="DH113" s="20">
        <f t="shared" si="106"/>
        <v>0</v>
      </c>
      <c r="DI113" s="20">
        <f t="shared" si="106"/>
        <v>0</v>
      </c>
      <c r="DJ113" s="20">
        <f t="shared" si="106"/>
        <v>0</v>
      </c>
      <c r="DK113" s="20">
        <f t="shared" si="106"/>
        <v>0</v>
      </c>
      <c r="DL113" s="20">
        <f t="shared" si="106"/>
        <v>0</v>
      </c>
      <c r="DM113" s="20">
        <f t="shared" si="106"/>
        <v>0</v>
      </c>
      <c r="DN113" s="20">
        <f t="shared" si="106"/>
        <v>0</v>
      </c>
      <c r="DO113" s="20">
        <f t="shared" si="106"/>
        <v>0</v>
      </c>
      <c r="DP113" s="20">
        <f t="shared" si="106"/>
        <v>0</v>
      </c>
      <c r="DQ113" s="20">
        <f t="shared" si="106"/>
        <v>0</v>
      </c>
      <c r="DR113" s="20">
        <f t="shared" si="106"/>
        <v>6000000</v>
      </c>
      <c r="DS113" s="20">
        <f t="shared" si="107"/>
        <v>0</v>
      </c>
      <c r="DT113" s="20"/>
      <c r="DU113" s="20">
        <f t="shared" si="108"/>
        <v>0</v>
      </c>
    </row>
    <row r="114" spans="1:125" ht="31.5" customHeight="1" x14ac:dyDescent="0.3">
      <c r="A114" s="212"/>
      <c r="B114" s="61" t="s">
        <v>319</v>
      </c>
      <c r="C114" s="41" t="s">
        <v>320</v>
      </c>
      <c r="D114" s="17" t="s">
        <v>321</v>
      </c>
      <c r="E114" s="18">
        <v>301</v>
      </c>
      <c r="F114" s="19" t="s">
        <v>293</v>
      </c>
      <c r="G114" s="20">
        <f t="shared" si="60"/>
        <v>1564414901</v>
      </c>
      <c r="H114" s="20">
        <v>328968376</v>
      </c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>
        <v>1235446525</v>
      </c>
      <c r="AA114" s="20"/>
      <c r="AB114" s="20"/>
      <c r="AC114" s="20"/>
      <c r="AD114" s="21">
        <f>+AE114/G114</f>
        <v>0.9999980823501502</v>
      </c>
      <c r="AE114" s="20">
        <f t="shared" si="100"/>
        <v>1564411901</v>
      </c>
      <c r="AF114" s="20">
        <f>+'[2]ENERO 2019'!$J$303</f>
        <v>328965376</v>
      </c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>
        <f>+'[2]ENERO 2019'!$AB$303</f>
        <v>1235446525</v>
      </c>
      <c r="AY114" s="20"/>
      <c r="AZ114" s="20"/>
      <c r="BA114" s="20"/>
      <c r="BB114" s="21">
        <f t="shared" si="92"/>
        <v>1.917649849803027E-6</v>
      </c>
      <c r="BC114" s="20">
        <f t="shared" si="74"/>
        <v>3000</v>
      </c>
      <c r="BD114" s="20">
        <f t="shared" si="109"/>
        <v>3000</v>
      </c>
      <c r="BE114" s="20">
        <f t="shared" si="109"/>
        <v>0</v>
      </c>
      <c r="BF114" s="20">
        <f t="shared" si="109"/>
        <v>0</v>
      </c>
      <c r="BG114" s="20">
        <f t="shared" si="109"/>
        <v>0</v>
      </c>
      <c r="BH114" s="20">
        <f t="shared" si="109"/>
        <v>0</v>
      </c>
      <c r="BI114" s="20">
        <f t="shared" si="109"/>
        <v>0</v>
      </c>
      <c r="BJ114" s="20">
        <f t="shared" si="109"/>
        <v>0</v>
      </c>
      <c r="BK114" s="20">
        <f t="shared" si="109"/>
        <v>0</v>
      </c>
      <c r="BL114" s="20">
        <f t="shared" si="109"/>
        <v>0</v>
      </c>
      <c r="BM114" s="20">
        <f t="shared" si="109"/>
        <v>0</v>
      </c>
      <c r="BN114" s="20">
        <f t="shared" si="109"/>
        <v>0</v>
      </c>
      <c r="BO114" s="20">
        <f t="shared" si="109"/>
        <v>0</v>
      </c>
      <c r="BP114" s="20">
        <f t="shared" si="109"/>
        <v>0</v>
      </c>
      <c r="BQ114" s="20">
        <f t="shared" si="109"/>
        <v>0</v>
      </c>
      <c r="BR114" s="20">
        <f t="shared" si="109"/>
        <v>0</v>
      </c>
      <c r="BS114" s="20">
        <f t="shared" si="109"/>
        <v>0</v>
      </c>
      <c r="BT114" s="20">
        <f t="shared" si="110"/>
        <v>0</v>
      </c>
      <c r="BU114" s="20">
        <f t="shared" si="110"/>
        <v>0</v>
      </c>
      <c r="BV114" s="20">
        <f t="shared" si="102"/>
        <v>0</v>
      </c>
      <c r="BW114" s="20">
        <f t="shared" si="102"/>
        <v>0</v>
      </c>
      <c r="BX114" s="20"/>
      <c r="BY114" s="20">
        <f t="shared" si="103"/>
        <v>0</v>
      </c>
      <c r="BZ114" s="21">
        <f t="shared" si="111"/>
        <v>0.16006506703556386</v>
      </c>
      <c r="CA114" s="20">
        <f t="shared" si="112"/>
        <v>250408176</v>
      </c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>
        <f>+'[1]FEBRERO 2019'!$H$341+'[1]FEBRERO 2019'!$H$346</f>
        <v>250408176</v>
      </c>
      <c r="CU114" s="20"/>
      <c r="CV114" s="20"/>
      <c r="CW114" s="20"/>
      <c r="CX114" s="21">
        <f t="shared" si="79"/>
        <v>0.83993493296443611</v>
      </c>
      <c r="CY114" s="20">
        <f t="shared" si="44"/>
        <v>1314006725</v>
      </c>
      <c r="CZ114" s="20">
        <f t="shared" si="105"/>
        <v>328968376</v>
      </c>
      <c r="DA114" s="20">
        <f t="shared" si="105"/>
        <v>0</v>
      </c>
      <c r="DB114" s="20">
        <f>J114-CD114</f>
        <v>0</v>
      </c>
      <c r="DC114" s="20">
        <f t="shared" si="106"/>
        <v>0</v>
      </c>
      <c r="DD114" s="20">
        <f t="shared" si="106"/>
        <v>0</v>
      </c>
      <c r="DE114" s="20">
        <f t="shared" si="106"/>
        <v>0</v>
      </c>
      <c r="DF114" s="20">
        <f t="shared" si="106"/>
        <v>0</v>
      </c>
      <c r="DG114" s="20">
        <f t="shared" si="106"/>
        <v>0</v>
      </c>
      <c r="DH114" s="20">
        <f t="shared" si="106"/>
        <v>0</v>
      </c>
      <c r="DI114" s="20">
        <f t="shared" si="106"/>
        <v>0</v>
      </c>
      <c r="DJ114" s="20">
        <f t="shared" si="106"/>
        <v>0</v>
      </c>
      <c r="DK114" s="20">
        <f t="shared" si="106"/>
        <v>0</v>
      </c>
      <c r="DL114" s="20">
        <f t="shared" si="106"/>
        <v>0</v>
      </c>
      <c r="DM114" s="20">
        <f t="shared" si="106"/>
        <v>0</v>
      </c>
      <c r="DN114" s="20">
        <f t="shared" si="106"/>
        <v>0</v>
      </c>
      <c r="DO114" s="20">
        <f t="shared" si="106"/>
        <v>0</v>
      </c>
      <c r="DP114" s="20">
        <f t="shared" si="106"/>
        <v>0</v>
      </c>
      <c r="DQ114" s="20">
        <f t="shared" si="106"/>
        <v>0</v>
      </c>
      <c r="DR114" s="20">
        <f t="shared" si="106"/>
        <v>985038349</v>
      </c>
      <c r="DS114" s="20">
        <f t="shared" si="107"/>
        <v>0</v>
      </c>
      <c r="DT114" s="20"/>
      <c r="DU114" s="20">
        <f t="shared" si="108"/>
        <v>0</v>
      </c>
    </row>
    <row r="115" spans="1:125" ht="24.75" customHeight="1" x14ac:dyDescent="0.3">
      <c r="A115" s="78"/>
      <c r="B115" s="187" t="s">
        <v>322</v>
      </c>
      <c r="C115" s="41" t="s">
        <v>323</v>
      </c>
      <c r="D115" s="79" t="s">
        <v>324</v>
      </c>
      <c r="E115" s="18">
        <v>301</v>
      </c>
      <c r="F115" s="19" t="s">
        <v>293</v>
      </c>
      <c r="G115" s="20">
        <f t="shared" si="60"/>
        <v>85000000</v>
      </c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20">
        <v>85000000</v>
      </c>
      <c r="AA115" s="80"/>
      <c r="AB115" s="80"/>
      <c r="AC115" s="80"/>
      <c r="AD115" s="21">
        <f t="shared" ref="AD115:AD134" si="114">+AE115/G115</f>
        <v>0.52941176470588236</v>
      </c>
      <c r="AE115" s="20">
        <f t="shared" si="100"/>
        <v>45000000</v>
      </c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>
        <f>+'[2]ENERO 2019'!$AB$328</f>
        <v>45000000</v>
      </c>
      <c r="AY115" s="80"/>
      <c r="AZ115" s="80"/>
      <c r="BA115" s="80"/>
      <c r="BB115" s="21">
        <f t="shared" si="92"/>
        <v>0.47058823529411764</v>
      </c>
      <c r="BC115" s="20">
        <f t="shared" si="74"/>
        <v>40000000</v>
      </c>
      <c r="BD115" s="20">
        <f t="shared" si="109"/>
        <v>0</v>
      </c>
      <c r="BE115" s="20">
        <f t="shared" si="109"/>
        <v>0</v>
      </c>
      <c r="BF115" s="20">
        <f t="shared" si="109"/>
        <v>0</v>
      </c>
      <c r="BG115" s="20">
        <f t="shared" si="109"/>
        <v>0</v>
      </c>
      <c r="BH115" s="20">
        <f t="shared" si="109"/>
        <v>0</v>
      </c>
      <c r="BI115" s="20">
        <f t="shared" si="109"/>
        <v>0</v>
      </c>
      <c r="BJ115" s="20">
        <f t="shared" si="109"/>
        <v>0</v>
      </c>
      <c r="BK115" s="20">
        <f t="shared" si="109"/>
        <v>0</v>
      </c>
      <c r="BL115" s="20">
        <f t="shared" si="109"/>
        <v>0</v>
      </c>
      <c r="BM115" s="20">
        <f t="shared" si="109"/>
        <v>0</v>
      </c>
      <c r="BN115" s="20">
        <f t="shared" si="109"/>
        <v>0</v>
      </c>
      <c r="BO115" s="20">
        <f t="shared" si="109"/>
        <v>0</v>
      </c>
      <c r="BP115" s="20">
        <f t="shared" si="109"/>
        <v>0</v>
      </c>
      <c r="BQ115" s="20">
        <f t="shared" si="109"/>
        <v>0</v>
      </c>
      <c r="BR115" s="20">
        <f t="shared" si="109"/>
        <v>0</v>
      </c>
      <c r="BS115" s="20">
        <f t="shared" si="109"/>
        <v>0</v>
      </c>
      <c r="BT115" s="20">
        <f t="shared" si="110"/>
        <v>0</v>
      </c>
      <c r="BU115" s="20">
        <f t="shared" si="110"/>
        <v>0</v>
      </c>
      <c r="BV115" s="20">
        <f t="shared" si="102"/>
        <v>40000000</v>
      </c>
      <c r="BW115" s="20">
        <f t="shared" si="102"/>
        <v>0</v>
      </c>
      <c r="BX115" s="20"/>
      <c r="BY115" s="20">
        <f t="shared" si="103"/>
        <v>0</v>
      </c>
      <c r="BZ115" s="21">
        <f t="shared" si="111"/>
        <v>0.47894117647058826</v>
      </c>
      <c r="CA115" s="20">
        <f t="shared" si="104"/>
        <v>40710000</v>
      </c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/>
      <c r="CR115" s="80"/>
      <c r="CS115" s="80"/>
      <c r="CT115" s="80">
        <f>+'[1]FEBRERO 2019'!$H$371</f>
        <v>40710000</v>
      </c>
      <c r="CU115" s="80"/>
      <c r="CV115" s="80"/>
      <c r="CW115" s="80"/>
      <c r="CX115" s="21">
        <f t="shared" si="79"/>
        <v>0.5210588235294118</v>
      </c>
      <c r="CY115" s="20">
        <f t="shared" ref="CY115:CY136" si="115">SUM(CZ115:DU115)</f>
        <v>44290000</v>
      </c>
      <c r="CZ115" s="20">
        <f t="shared" si="105"/>
        <v>0</v>
      </c>
      <c r="DA115" s="20">
        <f t="shared" si="105"/>
        <v>0</v>
      </c>
      <c r="DB115" s="20"/>
      <c r="DC115" s="20">
        <f t="shared" si="106"/>
        <v>0</v>
      </c>
      <c r="DD115" s="20">
        <f t="shared" si="106"/>
        <v>0</v>
      </c>
      <c r="DE115" s="20">
        <f t="shared" si="106"/>
        <v>0</v>
      </c>
      <c r="DF115" s="20">
        <f t="shared" si="106"/>
        <v>0</v>
      </c>
      <c r="DG115" s="20">
        <f t="shared" si="106"/>
        <v>0</v>
      </c>
      <c r="DH115" s="20">
        <f t="shared" si="106"/>
        <v>0</v>
      </c>
      <c r="DI115" s="20">
        <f t="shared" si="106"/>
        <v>0</v>
      </c>
      <c r="DJ115" s="20">
        <f t="shared" si="106"/>
        <v>0</v>
      </c>
      <c r="DK115" s="20">
        <f t="shared" si="106"/>
        <v>0</v>
      </c>
      <c r="DL115" s="20">
        <f t="shared" si="106"/>
        <v>0</v>
      </c>
      <c r="DM115" s="20">
        <f t="shared" si="106"/>
        <v>0</v>
      </c>
      <c r="DN115" s="20">
        <f t="shared" si="106"/>
        <v>0</v>
      </c>
      <c r="DO115" s="20">
        <f t="shared" si="106"/>
        <v>0</v>
      </c>
      <c r="DP115" s="20">
        <f t="shared" si="106"/>
        <v>0</v>
      </c>
      <c r="DQ115" s="20">
        <f t="shared" si="106"/>
        <v>0</v>
      </c>
      <c r="DR115" s="20">
        <f t="shared" si="106"/>
        <v>44290000</v>
      </c>
      <c r="DS115" s="20">
        <f t="shared" si="107"/>
        <v>0</v>
      </c>
      <c r="DT115" s="20"/>
      <c r="DU115" s="20">
        <f t="shared" si="108"/>
        <v>0</v>
      </c>
    </row>
    <row r="116" spans="1:125" ht="35.25" customHeight="1" x14ac:dyDescent="0.3">
      <c r="A116" s="78"/>
      <c r="B116" s="188"/>
      <c r="C116" s="41" t="s">
        <v>325</v>
      </c>
      <c r="D116" s="79" t="s">
        <v>326</v>
      </c>
      <c r="E116" s="18">
        <v>301</v>
      </c>
      <c r="F116" s="19" t="s">
        <v>293</v>
      </c>
      <c r="G116" s="20">
        <f t="shared" si="60"/>
        <v>48000000</v>
      </c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20">
        <v>48000000</v>
      </c>
      <c r="AA116" s="80"/>
      <c r="AB116" s="80"/>
      <c r="AC116" s="80"/>
      <c r="AD116" s="21">
        <f t="shared" si="114"/>
        <v>0.40833333333333333</v>
      </c>
      <c r="AE116" s="20">
        <f t="shared" si="100"/>
        <v>19600000</v>
      </c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>
        <f>+'[2]ENERO 2019'!$AB$337</f>
        <v>19600000</v>
      </c>
      <c r="AY116" s="80"/>
      <c r="AZ116" s="80"/>
      <c r="BA116" s="80"/>
      <c r="BB116" s="21">
        <f t="shared" si="92"/>
        <v>0.59166666666666667</v>
      </c>
      <c r="BC116" s="20">
        <f t="shared" si="74"/>
        <v>28400000</v>
      </c>
      <c r="BD116" s="20">
        <f t="shared" si="109"/>
        <v>0</v>
      </c>
      <c r="BE116" s="20">
        <f t="shared" si="109"/>
        <v>0</v>
      </c>
      <c r="BF116" s="20">
        <f t="shared" si="109"/>
        <v>0</v>
      </c>
      <c r="BG116" s="20">
        <f t="shared" si="109"/>
        <v>0</v>
      </c>
      <c r="BH116" s="20">
        <f t="shared" si="109"/>
        <v>0</v>
      </c>
      <c r="BI116" s="20">
        <f t="shared" si="109"/>
        <v>0</v>
      </c>
      <c r="BJ116" s="20">
        <f t="shared" si="109"/>
        <v>0</v>
      </c>
      <c r="BK116" s="20">
        <f t="shared" si="109"/>
        <v>0</v>
      </c>
      <c r="BL116" s="20">
        <f t="shared" si="109"/>
        <v>0</v>
      </c>
      <c r="BM116" s="20">
        <f t="shared" si="109"/>
        <v>0</v>
      </c>
      <c r="BN116" s="20">
        <f t="shared" si="109"/>
        <v>0</v>
      </c>
      <c r="BO116" s="20">
        <f t="shared" si="109"/>
        <v>0</v>
      </c>
      <c r="BP116" s="20">
        <f t="shared" si="109"/>
        <v>0</v>
      </c>
      <c r="BQ116" s="20">
        <f t="shared" si="109"/>
        <v>0</v>
      </c>
      <c r="BR116" s="20">
        <f t="shared" si="109"/>
        <v>0</v>
      </c>
      <c r="BS116" s="20">
        <f t="shared" si="109"/>
        <v>0</v>
      </c>
      <c r="BT116" s="20">
        <f t="shared" si="110"/>
        <v>0</v>
      </c>
      <c r="BU116" s="20">
        <f t="shared" si="110"/>
        <v>0</v>
      </c>
      <c r="BV116" s="20">
        <f t="shared" si="102"/>
        <v>28400000</v>
      </c>
      <c r="BW116" s="20">
        <f t="shared" si="102"/>
        <v>0</v>
      </c>
      <c r="BX116" s="20"/>
      <c r="BY116" s="20">
        <f t="shared" si="103"/>
        <v>0</v>
      </c>
      <c r="BZ116" s="21">
        <f t="shared" si="111"/>
        <v>0.294861125</v>
      </c>
      <c r="CA116" s="20">
        <f t="shared" si="104"/>
        <v>14153334</v>
      </c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/>
      <c r="CR116" s="80"/>
      <c r="CS116" s="80"/>
      <c r="CT116" s="80">
        <f>+'[1]FEBRERO 2019'!$H$381</f>
        <v>14153334</v>
      </c>
      <c r="CU116" s="80"/>
      <c r="CV116" s="80"/>
      <c r="CW116" s="80"/>
      <c r="CX116" s="21">
        <f t="shared" si="79"/>
        <v>0.70513887500000005</v>
      </c>
      <c r="CY116" s="20">
        <f t="shared" si="115"/>
        <v>33846666</v>
      </c>
      <c r="CZ116" s="20">
        <f t="shared" si="105"/>
        <v>0</v>
      </c>
      <c r="DA116" s="20">
        <f t="shared" si="105"/>
        <v>0</v>
      </c>
      <c r="DB116" s="20"/>
      <c r="DC116" s="20">
        <f t="shared" si="106"/>
        <v>0</v>
      </c>
      <c r="DD116" s="20">
        <f t="shared" si="106"/>
        <v>0</v>
      </c>
      <c r="DE116" s="20">
        <f t="shared" si="106"/>
        <v>0</v>
      </c>
      <c r="DF116" s="20">
        <f t="shared" si="106"/>
        <v>0</v>
      </c>
      <c r="DG116" s="20">
        <f t="shared" si="106"/>
        <v>0</v>
      </c>
      <c r="DH116" s="20">
        <f t="shared" si="106"/>
        <v>0</v>
      </c>
      <c r="DI116" s="20">
        <f t="shared" si="106"/>
        <v>0</v>
      </c>
      <c r="DJ116" s="20">
        <f t="shared" si="106"/>
        <v>0</v>
      </c>
      <c r="DK116" s="20">
        <f t="shared" si="106"/>
        <v>0</v>
      </c>
      <c r="DL116" s="20">
        <f t="shared" si="106"/>
        <v>0</v>
      </c>
      <c r="DM116" s="20">
        <f t="shared" si="106"/>
        <v>0</v>
      </c>
      <c r="DN116" s="20">
        <f t="shared" si="106"/>
        <v>0</v>
      </c>
      <c r="DO116" s="20">
        <f t="shared" si="106"/>
        <v>0</v>
      </c>
      <c r="DP116" s="20">
        <f t="shared" si="106"/>
        <v>0</v>
      </c>
      <c r="DQ116" s="20">
        <f t="shared" si="106"/>
        <v>0</v>
      </c>
      <c r="DR116" s="20">
        <f t="shared" si="106"/>
        <v>33846666</v>
      </c>
      <c r="DS116" s="20">
        <f t="shared" si="107"/>
        <v>0</v>
      </c>
      <c r="DT116" s="20"/>
      <c r="DU116" s="20">
        <f t="shared" si="108"/>
        <v>0</v>
      </c>
    </row>
    <row r="117" spans="1:125" ht="25.5" customHeight="1" x14ac:dyDescent="0.3">
      <c r="A117" s="78"/>
      <c r="B117" s="189"/>
      <c r="C117" s="41" t="s">
        <v>327</v>
      </c>
      <c r="D117" s="79" t="s">
        <v>328</v>
      </c>
      <c r="E117" s="18">
        <v>301</v>
      </c>
      <c r="F117" s="19" t="s">
        <v>293</v>
      </c>
      <c r="G117" s="20">
        <f t="shared" si="60"/>
        <v>40000000</v>
      </c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20">
        <v>40000000</v>
      </c>
      <c r="AA117" s="80"/>
      <c r="AB117" s="80"/>
      <c r="AC117" s="80"/>
      <c r="AD117" s="21">
        <f t="shared" si="114"/>
        <v>1</v>
      </c>
      <c r="AE117" s="20">
        <f t="shared" si="100"/>
        <v>40000000</v>
      </c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>
        <f>+'[2]ENERO 2019'!$AB$344</f>
        <v>40000000</v>
      </c>
      <c r="AY117" s="80"/>
      <c r="AZ117" s="80"/>
      <c r="BA117" s="80"/>
      <c r="BB117" s="21">
        <f t="shared" si="92"/>
        <v>0</v>
      </c>
      <c r="BC117" s="20">
        <f>SUM(BD117:BY117)</f>
        <v>0</v>
      </c>
      <c r="BD117" s="20">
        <f t="shared" si="109"/>
        <v>0</v>
      </c>
      <c r="BE117" s="20">
        <f t="shared" si="109"/>
        <v>0</v>
      </c>
      <c r="BF117" s="20">
        <f t="shared" si="109"/>
        <v>0</v>
      </c>
      <c r="BG117" s="20">
        <f t="shared" si="109"/>
        <v>0</v>
      </c>
      <c r="BH117" s="20">
        <f t="shared" si="109"/>
        <v>0</v>
      </c>
      <c r="BI117" s="20">
        <f t="shared" si="109"/>
        <v>0</v>
      </c>
      <c r="BJ117" s="20">
        <f t="shared" si="109"/>
        <v>0</v>
      </c>
      <c r="BK117" s="20">
        <f t="shared" si="109"/>
        <v>0</v>
      </c>
      <c r="BL117" s="20">
        <f t="shared" si="109"/>
        <v>0</v>
      </c>
      <c r="BM117" s="20">
        <f t="shared" si="109"/>
        <v>0</v>
      </c>
      <c r="BN117" s="20">
        <f t="shared" si="109"/>
        <v>0</v>
      </c>
      <c r="BO117" s="20">
        <f t="shared" si="109"/>
        <v>0</v>
      </c>
      <c r="BP117" s="20">
        <f t="shared" si="109"/>
        <v>0</v>
      </c>
      <c r="BQ117" s="20">
        <f t="shared" si="109"/>
        <v>0</v>
      </c>
      <c r="BR117" s="20">
        <f t="shared" si="109"/>
        <v>0</v>
      </c>
      <c r="BS117" s="20">
        <f t="shared" si="109"/>
        <v>0</v>
      </c>
      <c r="BT117" s="20">
        <f t="shared" si="110"/>
        <v>0</v>
      </c>
      <c r="BU117" s="20">
        <f t="shared" si="110"/>
        <v>0</v>
      </c>
      <c r="BV117" s="20">
        <f t="shared" si="102"/>
        <v>0</v>
      </c>
      <c r="BW117" s="20">
        <f t="shared" si="102"/>
        <v>0</v>
      </c>
      <c r="BX117" s="20"/>
      <c r="BY117" s="20">
        <f t="shared" si="103"/>
        <v>0</v>
      </c>
      <c r="BZ117" s="21">
        <f t="shared" si="111"/>
        <v>0.94208334999999999</v>
      </c>
      <c r="CA117" s="20">
        <f t="shared" si="104"/>
        <v>37683334</v>
      </c>
      <c r="CB117" s="80"/>
      <c r="CC117" s="80"/>
      <c r="CD117" s="80"/>
      <c r="CE117" s="80"/>
      <c r="CF117" s="80"/>
      <c r="CG117" s="80"/>
      <c r="CH117" s="80"/>
      <c r="CI117" s="80"/>
      <c r="CJ117" s="80"/>
      <c r="CK117" s="80"/>
      <c r="CL117" s="80"/>
      <c r="CM117" s="80"/>
      <c r="CN117" s="80"/>
      <c r="CO117" s="80"/>
      <c r="CP117" s="80"/>
      <c r="CQ117" s="80"/>
      <c r="CR117" s="80"/>
      <c r="CS117" s="80"/>
      <c r="CT117" s="80">
        <f>+'[1]FEBRERO 2019'!$H$390</f>
        <v>37683334</v>
      </c>
      <c r="CU117" s="80"/>
      <c r="CV117" s="80"/>
      <c r="CW117" s="80"/>
      <c r="CX117" s="21">
        <f t="shared" si="79"/>
        <v>5.7916650000000014E-2</v>
      </c>
      <c r="CY117" s="20">
        <f t="shared" si="115"/>
        <v>2316666</v>
      </c>
      <c r="CZ117" s="20">
        <f t="shared" si="105"/>
        <v>0</v>
      </c>
      <c r="DA117" s="20">
        <f t="shared" si="105"/>
        <v>0</v>
      </c>
      <c r="DB117" s="20"/>
      <c r="DC117" s="20">
        <f t="shared" si="106"/>
        <v>0</v>
      </c>
      <c r="DD117" s="20">
        <f t="shared" si="106"/>
        <v>0</v>
      </c>
      <c r="DE117" s="20">
        <f t="shared" si="106"/>
        <v>0</v>
      </c>
      <c r="DF117" s="20">
        <f t="shared" si="106"/>
        <v>0</v>
      </c>
      <c r="DG117" s="20">
        <f t="shared" si="106"/>
        <v>0</v>
      </c>
      <c r="DH117" s="20">
        <f t="shared" si="106"/>
        <v>0</v>
      </c>
      <c r="DI117" s="20">
        <f t="shared" si="106"/>
        <v>0</v>
      </c>
      <c r="DJ117" s="20">
        <f t="shared" si="106"/>
        <v>0</v>
      </c>
      <c r="DK117" s="20">
        <f t="shared" si="106"/>
        <v>0</v>
      </c>
      <c r="DL117" s="20">
        <f t="shared" si="106"/>
        <v>0</v>
      </c>
      <c r="DM117" s="20">
        <f t="shared" si="106"/>
        <v>0</v>
      </c>
      <c r="DN117" s="20">
        <f t="shared" si="106"/>
        <v>0</v>
      </c>
      <c r="DO117" s="20">
        <f t="shared" si="106"/>
        <v>0</v>
      </c>
      <c r="DP117" s="20">
        <f t="shared" si="106"/>
        <v>0</v>
      </c>
      <c r="DQ117" s="20">
        <f t="shared" si="106"/>
        <v>0</v>
      </c>
      <c r="DR117" s="20">
        <f t="shared" si="106"/>
        <v>2316666</v>
      </c>
      <c r="DS117" s="20">
        <f t="shared" si="107"/>
        <v>0</v>
      </c>
      <c r="DT117" s="20"/>
      <c r="DU117" s="20">
        <f t="shared" si="108"/>
        <v>0</v>
      </c>
    </row>
    <row r="118" spans="1:125" s="38" customFormat="1" ht="21" customHeight="1" thickBot="1" x14ac:dyDescent="0.35">
      <c r="A118" s="73"/>
      <c r="B118" s="190" t="s">
        <v>329</v>
      </c>
      <c r="C118" s="191"/>
      <c r="D118" s="191"/>
      <c r="E118" s="191"/>
      <c r="F118" s="192"/>
      <c r="G118" s="49">
        <f>SUM(G103:G117)</f>
        <v>2727269805</v>
      </c>
      <c r="H118" s="49">
        <f t="shared" ref="H118:Z118" si="116">SUM(H103:H117)</f>
        <v>344106222</v>
      </c>
      <c r="I118" s="49">
        <f t="shared" si="116"/>
        <v>180000000</v>
      </c>
      <c r="J118" s="49">
        <f t="shared" si="116"/>
        <v>0</v>
      </c>
      <c r="K118" s="49">
        <f t="shared" si="116"/>
        <v>0</v>
      </c>
      <c r="L118" s="49">
        <f t="shared" si="116"/>
        <v>208000000</v>
      </c>
      <c r="M118" s="49">
        <f t="shared" si="116"/>
        <v>0</v>
      </c>
      <c r="N118" s="49">
        <f t="shared" si="116"/>
        <v>0</v>
      </c>
      <c r="O118" s="49">
        <f t="shared" si="116"/>
        <v>0</v>
      </c>
      <c r="P118" s="49">
        <f t="shared" si="116"/>
        <v>0</v>
      </c>
      <c r="Q118" s="49">
        <f t="shared" si="116"/>
        <v>0</v>
      </c>
      <c r="R118" s="49">
        <f t="shared" si="116"/>
        <v>0</v>
      </c>
      <c r="S118" s="49">
        <f t="shared" si="116"/>
        <v>0</v>
      </c>
      <c r="T118" s="49">
        <f t="shared" si="116"/>
        <v>0</v>
      </c>
      <c r="U118" s="49">
        <f t="shared" si="116"/>
        <v>0</v>
      </c>
      <c r="V118" s="49">
        <f t="shared" si="116"/>
        <v>0</v>
      </c>
      <c r="W118" s="49">
        <f t="shared" si="116"/>
        <v>100000000</v>
      </c>
      <c r="X118" s="49">
        <f t="shared" si="116"/>
        <v>32712008</v>
      </c>
      <c r="Y118" s="49">
        <f t="shared" si="116"/>
        <v>0</v>
      </c>
      <c r="Z118" s="49">
        <f t="shared" si="116"/>
        <v>1770728185</v>
      </c>
      <c r="AA118" s="49">
        <f>SUM(AA103:AA117)</f>
        <v>0</v>
      </c>
      <c r="AB118" s="49">
        <f>SUM(AB103:AB117)</f>
        <v>0</v>
      </c>
      <c r="AC118" s="49">
        <f>SUM(AC103:AC117)</f>
        <v>91723390</v>
      </c>
      <c r="AD118" s="36">
        <f t="shared" si="114"/>
        <v>0.76188534672681574</v>
      </c>
      <c r="AE118" s="49">
        <f t="shared" ref="AE118:BA118" si="117">SUM(AE103:AE117)</f>
        <v>2077866901</v>
      </c>
      <c r="AF118" s="49">
        <f t="shared" si="117"/>
        <v>328965376</v>
      </c>
      <c r="AG118" s="49">
        <f t="shared" si="117"/>
        <v>120785000</v>
      </c>
      <c r="AH118" s="49">
        <f t="shared" si="117"/>
        <v>0</v>
      </c>
      <c r="AI118" s="49">
        <f t="shared" si="117"/>
        <v>0</v>
      </c>
      <c r="AJ118" s="49">
        <f t="shared" si="117"/>
        <v>150000000</v>
      </c>
      <c r="AK118" s="49">
        <f t="shared" si="117"/>
        <v>0</v>
      </c>
      <c r="AL118" s="49">
        <f t="shared" si="117"/>
        <v>0</v>
      </c>
      <c r="AM118" s="49">
        <f t="shared" si="117"/>
        <v>0</v>
      </c>
      <c r="AN118" s="49">
        <f t="shared" si="117"/>
        <v>0</v>
      </c>
      <c r="AO118" s="49">
        <f t="shared" si="117"/>
        <v>0</v>
      </c>
      <c r="AP118" s="49">
        <f t="shared" si="117"/>
        <v>0</v>
      </c>
      <c r="AQ118" s="49">
        <f t="shared" si="117"/>
        <v>0</v>
      </c>
      <c r="AR118" s="49">
        <f t="shared" si="117"/>
        <v>0</v>
      </c>
      <c r="AS118" s="49">
        <f t="shared" si="117"/>
        <v>0</v>
      </c>
      <c r="AT118" s="49">
        <f t="shared" si="117"/>
        <v>0</v>
      </c>
      <c r="AU118" s="49">
        <f t="shared" si="117"/>
        <v>0</v>
      </c>
      <c r="AV118" s="49">
        <f t="shared" si="117"/>
        <v>0</v>
      </c>
      <c r="AW118" s="49">
        <f t="shared" si="117"/>
        <v>0</v>
      </c>
      <c r="AX118" s="49">
        <f t="shared" si="117"/>
        <v>1427316525</v>
      </c>
      <c r="AY118" s="49">
        <f t="shared" si="117"/>
        <v>0</v>
      </c>
      <c r="AZ118" s="49"/>
      <c r="BA118" s="49">
        <f t="shared" si="117"/>
        <v>50800000</v>
      </c>
      <c r="BB118" s="36">
        <f t="shared" si="92"/>
        <v>0.23811465327318426</v>
      </c>
      <c r="BC118" s="49">
        <f t="shared" ref="BC118:BY118" si="118">SUM(BC103:BC117)</f>
        <v>649402904</v>
      </c>
      <c r="BD118" s="49">
        <f t="shared" si="118"/>
        <v>15140846</v>
      </c>
      <c r="BE118" s="49">
        <f t="shared" si="118"/>
        <v>59215000</v>
      </c>
      <c r="BF118" s="49">
        <f t="shared" si="118"/>
        <v>0</v>
      </c>
      <c r="BG118" s="49">
        <f t="shared" si="118"/>
        <v>0</v>
      </c>
      <c r="BH118" s="49">
        <f t="shared" si="118"/>
        <v>58000000</v>
      </c>
      <c r="BI118" s="49">
        <f t="shared" si="118"/>
        <v>0</v>
      </c>
      <c r="BJ118" s="49">
        <f t="shared" si="118"/>
        <v>0</v>
      </c>
      <c r="BK118" s="49">
        <f t="shared" si="118"/>
        <v>0</v>
      </c>
      <c r="BL118" s="49">
        <f t="shared" si="118"/>
        <v>0</v>
      </c>
      <c r="BM118" s="49">
        <f t="shared" si="118"/>
        <v>0</v>
      </c>
      <c r="BN118" s="49">
        <f t="shared" si="118"/>
        <v>0</v>
      </c>
      <c r="BO118" s="49">
        <f t="shared" si="118"/>
        <v>0</v>
      </c>
      <c r="BP118" s="49">
        <f t="shared" si="118"/>
        <v>0</v>
      </c>
      <c r="BQ118" s="49">
        <f t="shared" si="118"/>
        <v>0</v>
      </c>
      <c r="BR118" s="49">
        <f t="shared" si="118"/>
        <v>0</v>
      </c>
      <c r="BS118" s="49">
        <f t="shared" si="118"/>
        <v>100000000</v>
      </c>
      <c r="BT118" s="49">
        <f t="shared" si="118"/>
        <v>32712008</v>
      </c>
      <c r="BU118" s="49">
        <f t="shared" si="118"/>
        <v>0</v>
      </c>
      <c r="BV118" s="49">
        <f t="shared" si="118"/>
        <v>343411660</v>
      </c>
      <c r="BW118" s="49">
        <f t="shared" si="118"/>
        <v>0</v>
      </c>
      <c r="BX118" s="49">
        <f t="shared" si="118"/>
        <v>0</v>
      </c>
      <c r="BY118" s="49">
        <f t="shared" si="118"/>
        <v>40923390</v>
      </c>
      <c r="BZ118" s="36">
        <f t="shared" si="111"/>
        <v>0.24708954382311288</v>
      </c>
      <c r="CA118" s="49">
        <f t="shared" ref="CA118:CW118" si="119">SUM(CA103:CA117)</f>
        <v>673879852</v>
      </c>
      <c r="CB118" s="49">
        <f t="shared" si="119"/>
        <v>0</v>
      </c>
      <c r="CC118" s="49">
        <f t="shared" si="119"/>
        <v>117745003</v>
      </c>
      <c r="CD118" s="49">
        <f t="shared" si="119"/>
        <v>0</v>
      </c>
      <c r="CE118" s="49">
        <f t="shared" si="119"/>
        <v>0</v>
      </c>
      <c r="CF118" s="49">
        <f t="shared" si="119"/>
        <v>139746671</v>
      </c>
      <c r="CG118" s="49">
        <f t="shared" si="119"/>
        <v>0</v>
      </c>
      <c r="CH118" s="49">
        <f t="shared" si="119"/>
        <v>0</v>
      </c>
      <c r="CI118" s="49">
        <f t="shared" si="119"/>
        <v>0</v>
      </c>
      <c r="CJ118" s="49">
        <f t="shared" si="119"/>
        <v>0</v>
      </c>
      <c r="CK118" s="49">
        <f t="shared" si="119"/>
        <v>0</v>
      </c>
      <c r="CL118" s="49">
        <f t="shared" si="119"/>
        <v>0</v>
      </c>
      <c r="CM118" s="49">
        <f t="shared" si="119"/>
        <v>0</v>
      </c>
      <c r="CN118" s="49">
        <f t="shared" si="119"/>
        <v>0</v>
      </c>
      <c r="CO118" s="49">
        <f t="shared" si="119"/>
        <v>0</v>
      </c>
      <c r="CP118" s="49">
        <f t="shared" si="119"/>
        <v>0</v>
      </c>
      <c r="CQ118" s="49">
        <f t="shared" si="119"/>
        <v>0</v>
      </c>
      <c r="CR118" s="49">
        <f t="shared" si="119"/>
        <v>0</v>
      </c>
      <c r="CS118" s="49">
        <f t="shared" si="119"/>
        <v>0</v>
      </c>
      <c r="CT118" s="49">
        <f t="shared" si="119"/>
        <v>400328178</v>
      </c>
      <c r="CU118" s="49">
        <f t="shared" si="119"/>
        <v>0</v>
      </c>
      <c r="CV118" s="49"/>
      <c r="CW118" s="49">
        <f t="shared" si="119"/>
        <v>16060000</v>
      </c>
      <c r="CX118" s="36">
        <f t="shared" si="79"/>
        <v>0.75291045617688712</v>
      </c>
      <c r="CY118" s="49">
        <f t="shared" ref="CY118:DU118" si="120">SUM(CY103:CY117)</f>
        <v>2053389953</v>
      </c>
      <c r="CZ118" s="49">
        <f t="shared" si="120"/>
        <v>344106222</v>
      </c>
      <c r="DA118" s="49">
        <f t="shared" si="120"/>
        <v>62254997</v>
      </c>
      <c r="DB118" s="49">
        <f t="shared" si="120"/>
        <v>0</v>
      </c>
      <c r="DC118" s="49">
        <f t="shared" si="120"/>
        <v>0</v>
      </c>
      <c r="DD118" s="49">
        <f t="shared" si="120"/>
        <v>68253329</v>
      </c>
      <c r="DE118" s="49">
        <f t="shared" si="120"/>
        <v>0</v>
      </c>
      <c r="DF118" s="49">
        <f t="shared" si="120"/>
        <v>0</v>
      </c>
      <c r="DG118" s="49">
        <f t="shared" si="120"/>
        <v>0</v>
      </c>
      <c r="DH118" s="49">
        <f t="shared" si="120"/>
        <v>0</v>
      </c>
      <c r="DI118" s="49">
        <f t="shared" si="120"/>
        <v>0</v>
      </c>
      <c r="DJ118" s="49">
        <f t="shared" si="120"/>
        <v>0</v>
      </c>
      <c r="DK118" s="49">
        <f t="shared" si="120"/>
        <v>0</v>
      </c>
      <c r="DL118" s="49">
        <f t="shared" si="120"/>
        <v>0</v>
      </c>
      <c r="DM118" s="49">
        <f t="shared" si="120"/>
        <v>0</v>
      </c>
      <c r="DN118" s="49">
        <f t="shared" si="120"/>
        <v>0</v>
      </c>
      <c r="DO118" s="49">
        <f t="shared" si="120"/>
        <v>100000000</v>
      </c>
      <c r="DP118" s="49">
        <f t="shared" si="120"/>
        <v>32712008</v>
      </c>
      <c r="DQ118" s="49">
        <f t="shared" si="120"/>
        <v>0</v>
      </c>
      <c r="DR118" s="49">
        <f t="shared" si="120"/>
        <v>1370400007</v>
      </c>
      <c r="DS118" s="49">
        <f t="shared" si="120"/>
        <v>0</v>
      </c>
      <c r="DT118" s="49">
        <f>SUM(DT103:DT117)</f>
        <v>0</v>
      </c>
      <c r="DU118" s="49">
        <f t="shared" si="120"/>
        <v>75663390</v>
      </c>
    </row>
    <row r="119" spans="1:125" ht="52.5" customHeight="1" thickTop="1" thickBot="1" x14ac:dyDescent="0.35">
      <c r="A119" s="193" t="s">
        <v>330</v>
      </c>
      <c r="B119" s="81" t="s">
        <v>331</v>
      </c>
      <c r="C119" s="41" t="s">
        <v>332</v>
      </c>
      <c r="D119" s="17" t="s">
        <v>333</v>
      </c>
      <c r="E119" s="82">
        <v>510</v>
      </c>
      <c r="F119" s="19" t="s">
        <v>334</v>
      </c>
      <c r="G119" s="20">
        <f t="shared" si="60"/>
        <v>2500000</v>
      </c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68"/>
      <c r="S119" s="68"/>
      <c r="T119" s="68"/>
      <c r="U119" s="68"/>
      <c r="V119" s="20"/>
      <c r="W119" s="20"/>
      <c r="X119" s="20"/>
      <c r="Y119" s="20"/>
      <c r="Z119" s="20"/>
      <c r="AA119" s="20"/>
      <c r="AB119" s="20"/>
      <c r="AC119" s="20">
        <v>2500000</v>
      </c>
      <c r="AD119" s="21">
        <f t="shared" si="114"/>
        <v>0</v>
      </c>
      <c r="AE119" s="20">
        <f t="shared" ref="AE119:AE136" si="121">SUM(AF119:BA119)</f>
        <v>0</v>
      </c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1">
        <f t="shared" si="92"/>
        <v>1</v>
      </c>
      <c r="BC119" s="20">
        <f t="shared" ref="BC119:BC136" si="122">SUM(BD119:BY119)</f>
        <v>2500000</v>
      </c>
      <c r="BD119" s="20">
        <f t="shared" ref="BD119:BS136" si="123">H119-AF119</f>
        <v>0</v>
      </c>
      <c r="BE119" s="20">
        <f t="shared" si="123"/>
        <v>0</v>
      </c>
      <c r="BF119" s="20"/>
      <c r="BG119" s="20">
        <f t="shared" ref="BG119:BV134" si="124">K119-AI119</f>
        <v>0</v>
      </c>
      <c r="BH119" s="20">
        <f t="shared" si="124"/>
        <v>0</v>
      </c>
      <c r="BI119" s="20">
        <f t="shared" si="124"/>
        <v>0</v>
      </c>
      <c r="BJ119" s="20">
        <f t="shared" si="124"/>
        <v>0</v>
      </c>
      <c r="BK119" s="20">
        <f t="shared" si="124"/>
        <v>0</v>
      </c>
      <c r="BL119" s="20">
        <f t="shared" si="124"/>
        <v>0</v>
      </c>
      <c r="BM119" s="20">
        <f t="shared" si="124"/>
        <v>0</v>
      </c>
      <c r="BN119" s="20">
        <f t="shared" si="124"/>
        <v>0</v>
      </c>
      <c r="BO119" s="20">
        <f t="shared" si="124"/>
        <v>0</v>
      </c>
      <c r="BP119" s="20">
        <f t="shared" si="124"/>
        <v>0</v>
      </c>
      <c r="BQ119" s="20">
        <f t="shared" si="124"/>
        <v>0</v>
      </c>
      <c r="BR119" s="20">
        <f t="shared" si="124"/>
        <v>0</v>
      </c>
      <c r="BS119" s="20">
        <f t="shared" si="124"/>
        <v>0</v>
      </c>
      <c r="BT119" s="20">
        <f t="shared" si="124"/>
        <v>0</v>
      </c>
      <c r="BU119" s="20">
        <f t="shared" si="124"/>
        <v>0</v>
      </c>
      <c r="BV119" s="20">
        <f t="shared" si="124"/>
        <v>0</v>
      </c>
      <c r="BW119" s="20">
        <f t="shared" ref="BW119:BW136" si="125">AA119-AY119</f>
        <v>0</v>
      </c>
      <c r="BX119" s="20"/>
      <c r="BY119" s="20">
        <f t="shared" ref="BY119:BY135" si="126">AC119-BA119</f>
        <v>2500000</v>
      </c>
      <c r="BZ119" s="21">
        <f t="shared" si="111"/>
        <v>0</v>
      </c>
      <c r="CA119" s="20">
        <f t="shared" ref="CA119:CA136" si="127">SUM(CB119:CW119)</f>
        <v>0</v>
      </c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1">
        <f t="shared" si="79"/>
        <v>1</v>
      </c>
      <c r="CY119" s="20">
        <f t="shared" si="115"/>
        <v>2500000</v>
      </c>
      <c r="CZ119" s="20">
        <f t="shared" ref="CZ119:DO136" si="128">H119-CB119</f>
        <v>0</v>
      </c>
      <c r="DA119" s="20">
        <f t="shared" si="128"/>
        <v>0</v>
      </c>
      <c r="DB119" s="20"/>
      <c r="DC119" s="20">
        <f t="shared" ref="DC119:DR134" si="129">K119-CE119</f>
        <v>0</v>
      </c>
      <c r="DD119" s="20">
        <f t="shared" si="129"/>
        <v>0</v>
      </c>
      <c r="DE119" s="20">
        <f t="shared" si="129"/>
        <v>0</v>
      </c>
      <c r="DF119" s="20">
        <f t="shared" si="129"/>
        <v>0</v>
      </c>
      <c r="DG119" s="20">
        <f t="shared" si="129"/>
        <v>0</v>
      </c>
      <c r="DH119" s="20">
        <f t="shared" si="129"/>
        <v>0</v>
      </c>
      <c r="DI119" s="20">
        <f t="shared" si="129"/>
        <v>0</v>
      </c>
      <c r="DJ119" s="20">
        <f t="shared" si="129"/>
        <v>0</v>
      </c>
      <c r="DK119" s="20">
        <f t="shared" si="129"/>
        <v>0</v>
      </c>
      <c r="DL119" s="20">
        <f t="shared" si="129"/>
        <v>0</v>
      </c>
      <c r="DM119" s="20">
        <f t="shared" si="129"/>
        <v>0</v>
      </c>
      <c r="DN119" s="20">
        <f t="shared" si="129"/>
        <v>0</v>
      </c>
      <c r="DO119" s="20">
        <f t="shared" si="129"/>
        <v>0</v>
      </c>
      <c r="DP119" s="20">
        <f t="shared" si="129"/>
        <v>0</v>
      </c>
      <c r="DQ119" s="20">
        <f t="shared" si="129"/>
        <v>0</v>
      </c>
      <c r="DR119" s="20">
        <f t="shared" si="129"/>
        <v>0</v>
      </c>
      <c r="DS119" s="20">
        <f t="shared" ref="DS119:DS136" si="130">AA119-CU119</f>
        <v>0</v>
      </c>
      <c r="DT119" s="20"/>
      <c r="DU119" s="20">
        <f t="shared" ref="DU119:DU135" si="131">AC119-CW119</f>
        <v>2500000</v>
      </c>
    </row>
    <row r="120" spans="1:125" ht="25.5" customHeight="1" thickTop="1" x14ac:dyDescent="0.3">
      <c r="A120" s="194"/>
      <c r="B120" s="195" t="s">
        <v>335</v>
      </c>
      <c r="C120" s="41" t="s">
        <v>336</v>
      </c>
      <c r="D120" s="17" t="s">
        <v>337</v>
      </c>
      <c r="E120" s="82">
        <v>111</v>
      </c>
      <c r="F120" s="19" t="s">
        <v>293</v>
      </c>
      <c r="G120" s="20">
        <f t="shared" si="60"/>
        <v>12096880144</v>
      </c>
      <c r="H120" s="20"/>
      <c r="I120" s="20"/>
      <c r="J120" s="20"/>
      <c r="K120" s="20">
        <v>10500000000</v>
      </c>
      <c r="L120" s="20"/>
      <c r="M120" s="20"/>
      <c r="N120" s="20">
        <v>130000000</v>
      </c>
      <c r="O120" s="20">
        <f>266000000+30000000</f>
        <v>296000000</v>
      </c>
      <c r="P120" s="20">
        <f>450000000+168723421</f>
        <v>618723421</v>
      </c>
      <c r="Q120" s="20">
        <f>370000000+122156723</f>
        <v>492156723</v>
      </c>
      <c r="R120" s="20"/>
      <c r="S120" s="20"/>
      <c r="T120" s="20"/>
      <c r="U120" s="20">
        <v>60000000</v>
      </c>
      <c r="V120" s="20"/>
      <c r="W120" s="20"/>
      <c r="X120" s="20"/>
      <c r="Y120" s="20"/>
      <c r="Z120" s="20"/>
      <c r="AA120" s="20"/>
      <c r="AB120" s="20"/>
      <c r="AC120" s="20"/>
      <c r="AD120" s="21">
        <f t="shared" si="114"/>
        <v>1.1214461777344035E-3</v>
      </c>
      <c r="AE120" s="20">
        <f t="shared" si="121"/>
        <v>13566000</v>
      </c>
      <c r="AF120" s="20"/>
      <c r="AG120" s="20"/>
      <c r="AH120" s="20"/>
      <c r="AI120" s="20"/>
      <c r="AJ120" s="20"/>
      <c r="AK120" s="20"/>
      <c r="AL120" s="20">
        <f>+'[2]ENERO 2019'!$P$18</f>
        <v>13566000</v>
      </c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1">
        <f t="shared" si="92"/>
        <v>0.99887855382226565</v>
      </c>
      <c r="BC120" s="20">
        <f t="shared" si="122"/>
        <v>12083314144</v>
      </c>
      <c r="BD120" s="20">
        <f t="shared" si="123"/>
        <v>0</v>
      </c>
      <c r="BE120" s="20">
        <f t="shared" si="123"/>
        <v>0</v>
      </c>
      <c r="BF120" s="20"/>
      <c r="BG120" s="20">
        <f t="shared" si="124"/>
        <v>10500000000</v>
      </c>
      <c r="BH120" s="20">
        <f t="shared" si="124"/>
        <v>0</v>
      </c>
      <c r="BI120" s="20">
        <f t="shared" si="124"/>
        <v>0</v>
      </c>
      <c r="BJ120" s="20">
        <f t="shared" si="124"/>
        <v>116434000</v>
      </c>
      <c r="BK120" s="20">
        <f t="shared" si="124"/>
        <v>296000000</v>
      </c>
      <c r="BL120" s="20">
        <f t="shared" si="124"/>
        <v>618723421</v>
      </c>
      <c r="BM120" s="20">
        <f t="shared" si="124"/>
        <v>492156723</v>
      </c>
      <c r="BN120" s="20">
        <f t="shared" si="124"/>
        <v>0</v>
      </c>
      <c r="BO120" s="20">
        <f t="shared" si="124"/>
        <v>0</v>
      </c>
      <c r="BP120" s="20">
        <f t="shared" si="124"/>
        <v>0</v>
      </c>
      <c r="BQ120" s="20">
        <f t="shared" si="124"/>
        <v>60000000</v>
      </c>
      <c r="BR120" s="20">
        <f t="shared" si="124"/>
        <v>0</v>
      </c>
      <c r="BS120" s="20">
        <f t="shared" si="124"/>
        <v>0</v>
      </c>
      <c r="BT120" s="20">
        <f t="shared" si="124"/>
        <v>0</v>
      </c>
      <c r="BU120" s="20">
        <f t="shared" si="124"/>
        <v>0</v>
      </c>
      <c r="BV120" s="20">
        <f t="shared" si="124"/>
        <v>0</v>
      </c>
      <c r="BW120" s="20">
        <f t="shared" si="125"/>
        <v>0</v>
      </c>
      <c r="BX120" s="20"/>
      <c r="BY120" s="20">
        <f t="shared" si="126"/>
        <v>0</v>
      </c>
      <c r="BZ120" s="21">
        <f t="shared" si="111"/>
        <v>1.1214461777344035E-3</v>
      </c>
      <c r="CA120" s="20">
        <f t="shared" si="127"/>
        <v>13566000</v>
      </c>
      <c r="CB120" s="20"/>
      <c r="CC120" s="20"/>
      <c r="CD120" s="20"/>
      <c r="CE120" s="20"/>
      <c r="CF120" s="20"/>
      <c r="CG120" s="20"/>
      <c r="CH120" s="20">
        <f>+'[1]FEBRERO 2019'!$G$16</f>
        <v>13566000</v>
      </c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1">
        <f t="shared" si="79"/>
        <v>0.99887855382226565</v>
      </c>
      <c r="CY120" s="20">
        <f t="shared" si="115"/>
        <v>12083314144</v>
      </c>
      <c r="CZ120" s="20">
        <f t="shared" si="128"/>
        <v>0</v>
      </c>
      <c r="DA120" s="20">
        <f t="shared" si="128"/>
        <v>0</v>
      </c>
      <c r="DB120" s="20"/>
      <c r="DC120" s="20">
        <f t="shared" si="129"/>
        <v>10500000000</v>
      </c>
      <c r="DD120" s="20">
        <f t="shared" si="129"/>
        <v>0</v>
      </c>
      <c r="DE120" s="20">
        <f t="shared" si="129"/>
        <v>0</v>
      </c>
      <c r="DF120" s="20">
        <f t="shared" si="129"/>
        <v>116434000</v>
      </c>
      <c r="DG120" s="20">
        <f t="shared" si="129"/>
        <v>296000000</v>
      </c>
      <c r="DH120" s="20">
        <f t="shared" si="129"/>
        <v>618723421</v>
      </c>
      <c r="DI120" s="20">
        <f t="shared" si="129"/>
        <v>492156723</v>
      </c>
      <c r="DJ120" s="20">
        <f t="shared" si="129"/>
        <v>0</v>
      </c>
      <c r="DK120" s="20">
        <f t="shared" si="129"/>
        <v>0</v>
      </c>
      <c r="DL120" s="20">
        <f t="shared" si="129"/>
        <v>0</v>
      </c>
      <c r="DM120" s="20">
        <f t="shared" si="129"/>
        <v>60000000</v>
      </c>
      <c r="DN120" s="20">
        <f t="shared" si="129"/>
        <v>0</v>
      </c>
      <c r="DO120" s="20">
        <f t="shared" si="129"/>
        <v>0</v>
      </c>
      <c r="DP120" s="20">
        <f t="shared" si="129"/>
        <v>0</v>
      </c>
      <c r="DQ120" s="20">
        <f t="shared" si="129"/>
        <v>0</v>
      </c>
      <c r="DR120" s="20">
        <f t="shared" si="129"/>
        <v>0</v>
      </c>
      <c r="DS120" s="20">
        <f t="shared" si="130"/>
        <v>0</v>
      </c>
      <c r="DT120" s="20"/>
      <c r="DU120" s="20">
        <f t="shared" si="131"/>
        <v>0</v>
      </c>
    </row>
    <row r="121" spans="1:125" s="70" customFormat="1" ht="75.75" customHeight="1" x14ac:dyDescent="0.3">
      <c r="A121" s="194"/>
      <c r="B121" s="196"/>
      <c r="C121" s="83" t="s">
        <v>338</v>
      </c>
      <c r="D121" s="17" t="s">
        <v>339</v>
      </c>
      <c r="E121" s="84">
        <v>111</v>
      </c>
      <c r="F121" s="19" t="s">
        <v>340</v>
      </c>
      <c r="G121" s="20">
        <f t="shared" si="60"/>
        <v>2963415535</v>
      </c>
      <c r="H121" s="20"/>
      <c r="I121" s="20"/>
      <c r="J121" s="20"/>
      <c r="K121" s="20">
        <v>1500000000</v>
      </c>
      <c r="L121" s="20"/>
      <c r="M121" s="20"/>
      <c r="N121" s="20">
        <v>147239396</v>
      </c>
      <c r="O121" s="20">
        <f>5000000+135000000</f>
        <v>140000000</v>
      </c>
      <c r="P121" s="20">
        <f>57000000</f>
        <v>57000000</v>
      </c>
      <c r="Q121" s="20">
        <f>78000000</f>
        <v>78000000</v>
      </c>
      <c r="R121" s="20"/>
      <c r="S121" s="20">
        <v>66274562</v>
      </c>
      <c r="T121" s="20">
        <v>5000000</v>
      </c>
      <c r="U121" s="20">
        <f>17800000+100017010</f>
        <v>117817010</v>
      </c>
      <c r="V121" s="20">
        <v>20000000</v>
      </c>
      <c r="W121" s="20"/>
      <c r="X121" s="20">
        <v>620237929</v>
      </c>
      <c r="Y121" s="20"/>
      <c r="Z121" s="20"/>
      <c r="AA121" s="20"/>
      <c r="AB121" s="20">
        <f>123550000+296638+18000000</f>
        <v>141846638</v>
      </c>
      <c r="AC121" s="20">
        <f>70000000</f>
        <v>70000000</v>
      </c>
      <c r="AD121" s="69">
        <f t="shared" si="114"/>
        <v>4.578299546506224E-3</v>
      </c>
      <c r="AE121" s="20">
        <f t="shared" si="121"/>
        <v>13567404</v>
      </c>
      <c r="AF121" s="68"/>
      <c r="AG121" s="68"/>
      <c r="AH121" s="68"/>
      <c r="AI121" s="68"/>
      <c r="AJ121" s="68"/>
      <c r="AK121" s="68"/>
      <c r="AL121" s="68">
        <f>+'[1]FEBRERO 2019'!$P$26</f>
        <v>6500000</v>
      </c>
      <c r="AM121" s="68"/>
      <c r="AN121" s="68"/>
      <c r="AO121" s="68"/>
      <c r="AP121" s="68"/>
      <c r="AQ121" s="68"/>
      <c r="AR121" s="68">
        <f>+'[1]FEBRERO 2019'!$V$26</f>
        <v>3567404</v>
      </c>
      <c r="AS121" s="68"/>
      <c r="AT121" s="68"/>
      <c r="AU121" s="68"/>
      <c r="AV121" s="68"/>
      <c r="AW121" s="68"/>
      <c r="AX121" s="68"/>
      <c r="AY121" s="68"/>
      <c r="AZ121" s="68"/>
      <c r="BA121" s="68">
        <f>+'[2]ENERO 2019'!$AF$26</f>
        <v>3500000</v>
      </c>
      <c r="BB121" s="69">
        <f t="shared" si="92"/>
        <v>0.99542170045349376</v>
      </c>
      <c r="BC121" s="20">
        <f t="shared" si="122"/>
        <v>2949848131</v>
      </c>
      <c r="BD121" s="20">
        <f t="shared" si="123"/>
        <v>0</v>
      </c>
      <c r="BE121" s="20">
        <f t="shared" si="123"/>
        <v>0</v>
      </c>
      <c r="BF121" s="20"/>
      <c r="BG121" s="20">
        <f t="shared" si="124"/>
        <v>1500000000</v>
      </c>
      <c r="BH121" s="20">
        <f t="shared" si="124"/>
        <v>0</v>
      </c>
      <c r="BI121" s="20">
        <f t="shared" si="124"/>
        <v>0</v>
      </c>
      <c r="BJ121" s="20">
        <f t="shared" si="124"/>
        <v>140739396</v>
      </c>
      <c r="BK121" s="20">
        <f t="shared" si="124"/>
        <v>140000000</v>
      </c>
      <c r="BL121" s="20">
        <f t="shared" si="124"/>
        <v>57000000</v>
      </c>
      <c r="BM121" s="20">
        <f t="shared" si="124"/>
        <v>78000000</v>
      </c>
      <c r="BN121" s="20">
        <f t="shared" si="124"/>
        <v>0</v>
      </c>
      <c r="BO121" s="20">
        <f t="shared" si="124"/>
        <v>66274562</v>
      </c>
      <c r="BP121" s="20">
        <f t="shared" si="124"/>
        <v>1432596</v>
      </c>
      <c r="BQ121" s="20">
        <f t="shared" si="124"/>
        <v>117817010</v>
      </c>
      <c r="BR121" s="20">
        <f t="shared" si="124"/>
        <v>20000000</v>
      </c>
      <c r="BS121" s="20">
        <f t="shared" si="124"/>
        <v>0</v>
      </c>
      <c r="BT121" s="20">
        <f t="shared" si="124"/>
        <v>620237929</v>
      </c>
      <c r="BU121" s="20">
        <f t="shared" si="124"/>
        <v>0</v>
      </c>
      <c r="BV121" s="20">
        <f t="shared" si="124"/>
        <v>0</v>
      </c>
      <c r="BW121" s="20">
        <f t="shared" si="125"/>
        <v>0</v>
      </c>
      <c r="BX121" s="20">
        <f>AB121-AZ121</f>
        <v>141846638</v>
      </c>
      <c r="BY121" s="20">
        <f t="shared" si="126"/>
        <v>66500000</v>
      </c>
      <c r="BZ121" s="69">
        <f t="shared" si="111"/>
        <v>1.2038149756139413E-3</v>
      </c>
      <c r="CA121" s="20">
        <f t="shared" si="127"/>
        <v>3567404</v>
      </c>
      <c r="CB121" s="68"/>
      <c r="CC121" s="68"/>
      <c r="CD121" s="68"/>
      <c r="CE121" s="68"/>
      <c r="CF121" s="68"/>
      <c r="CG121" s="68"/>
      <c r="CH121" s="68"/>
      <c r="CI121" s="68"/>
      <c r="CJ121" s="68"/>
      <c r="CK121" s="68"/>
      <c r="CL121" s="68"/>
      <c r="CM121" s="68"/>
      <c r="CN121" s="68">
        <f>+'[1]FEBRERO 2019'!$H$29</f>
        <v>3567404</v>
      </c>
      <c r="CO121" s="68"/>
      <c r="CP121" s="68"/>
      <c r="CQ121" s="68"/>
      <c r="CR121" s="68"/>
      <c r="CS121" s="68"/>
      <c r="CT121" s="68"/>
      <c r="CU121" s="68"/>
      <c r="CV121" s="68"/>
      <c r="CW121" s="68"/>
      <c r="CX121" s="69">
        <f t="shared" si="79"/>
        <v>0.99879618502438605</v>
      </c>
      <c r="CY121" s="20">
        <f t="shared" si="115"/>
        <v>2959848131</v>
      </c>
      <c r="CZ121" s="20">
        <f t="shared" si="128"/>
        <v>0</v>
      </c>
      <c r="DA121" s="20">
        <f t="shared" si="128"/>
        <v>0</v>
      </c>
      <c r="DB121" s="20">
        <f t="shared" si="128"/>
        <v>0</v>
      </c>
      <c r="DC121" s="20">
        <f t="shared" si="129"/>
        <v>1500000000</v>
      </c>
      <c r="DD121" s="20">
        <f t="shared" si="129"/>
        <v>0</v>
      </c>
      <c r="DE121" s="20">
        <f t="shared" si="129"/>
        <v>0</v>
      </c>
      <c r="DF121" s="20">
        <f t="shared" si="129"/>
        <v>147239396</v>
      </c>
      <c r="DG121" s="20">
        <f t="shared" si="129"/>
        <v>140000000</v>
      </c>
      <c r="DH121" s="20">
        <f t="shared" si="129"/>
        <v>57000000</v>
      </c>
      <c r="DI121" s="20">
        <f t="shared" si="129"/>
        <v>78000000</v>
      </c>
      <c r="DJ121" s="20">
        <f t="shared" si="129"/>
        <v>0</v>
      </c>
      <c r="DK121" s="20">
        <f t="shared" si="129"/>
        <v>66274562</v>
      </c>
      <c r="DL121" s="20">
        <f t="shared" si="129"/>
        <v>1432596</v>
      </c>
      <c r="DM121" s="20">
        <f t="shared" si="129"/>
        <v>117817010</v>
      </c>
      <c r="DN121" s="20">
        <f t="shared" si="129"/>
        <v>20000000</v>
      </c>
      <c r="DO121" s="20">
        <f t="shared" si="129"/>
        <v>0</v>
      </c>
      <c r="DP121" s="20">
        <f t="shared" si="129"/>
        <v>620237929</v>
      </c>
      <c r="DQ121" s="20">
        <f t="shared" si="129"/>
        <v>0</v>
      </c>
      <c r="DR121" s="20">
        <f t="shared" si="129"/>
        <v>0</v>
      </c>
      <c r="DS121" s="20">
        <f t="shared" si="130"/>
        <v>0</v>
      </c>
      <c r="DT121" s="20">
        <f>AB121-CV121</f>
        <v>141846638</v>
      </c>
      <c r="DU121" s="20">
        <f t="shared" si="131"/>
        <v>70000000</v>
      </c>
    </row>
    <row r="122" spans="1:125" ht="48" customHeight="1" x14ac:dyDescent="0.3">
      <c r="A122" s="194"/>
      <c r="B122" s="197" t="s">
        <v>341</v>
      </c>
      <c r="C122" s="41" t="s">
        <v>342</v>
      </c>
      <c r="D122" s="17" t="s">
        <v>343</v>
      </c>
      <c r="E122" s="82">
        <v>211</v>
      </c>
      <c r="F122" s="19" t="s">
        <v>344</v>
      </c>
      <c r="G122" s="20">
        <f t="shared" si="60"/>
        <v>1344026690</v>
      </c>
      <c r="H122" s="20"/>
      <c r="I122" s="20"/>
      <c r="J122" s="20"/>
      <c r="K122" s="20"/>
      <c r="L122" s="20"/>
      <c r="M122" s="20"/>
      <c r="N122" s="20">
        <f>300000000+340559960</f>
        <v>640559960</v>
      </c>
      <c r="O122" s="20">
        <f>159000000+80000000</f>
        <v>239000000</v>
      </c>
      <c r="P122" s="20">
        <f>115000000</f>
        <v>115000000</v>
      </c>
      <c r="Q122" s="20">
        <v>75000000</v>
      </c>
      <c r="R122" s="20"/>
      <c r="S122" s="20">
        <v>45000000</v>
      </c>
      <c r="T122" s="20">
        <v>30905320</v>
      </c>
      <c r="U122" s="20">
        <v>45200000</v>
      </c>
      <c r="V122" s="20"/>
      <c r="W122" s="20"/>
      <c r="X122" s="20"/>
      <c r="Y122" s="20"/>
      <c r="Z122" s="20"/>
      <c r="AA122" s="20"/>
      <c r="AB122" s="20">
        <f>14405126+45956284</f>
        <v>60361410</v>
      </c>
      <c r="AC122" s="20">
        <f>93000000</f>
        <v>93000000</v>
      </c>
      <c r="AD122" s="21">
        <f t="shared" si="114"/>
        <v>6.3954298407571053E-2</v>
      </c>
      <c r="AE122" s="20">
        <f t="shared" si="121"/>
        <v>85956284</v>
      </c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>
        <f>+'[1]FEBRERO 2019'!$AE$41</f>
        <v>45956284</v>
      </c>
      <c r="BA122" s="20">
        <f>+'[2]ENERO 2019'!$AF$41</f>
        <v>40000000</v>
      </c>
      <c r="BB122" s="21">
        <f t="shared" si="92"/>
        <v>0.93604570159242895</v>
      </c>
      <c r="BC122" s="20">
        <f t="shared" si="122"/>
        <v>1258070406</v>
      </c>
      <c r="BD122" s="20">
        <f t="shared" si="123"/>
        <v>0</v>
      </c>
      <c r="BE122" s="20">
        <f t="shared" si="123"/>
        <v>0</v>
      </c>
      <c r="BF122" s="20">
        <f t="shared" si="123"/>
        <v>0</v>
      </c>
      <c r="BG122" s="20">
        <f t="shared" si="124"/>
        <v>0</v>
      </c>
      <c r="BH122" s="20">
        <f t="shared" si="124"/>
        <v>0</v>
      </c>
      <c r="BI122" s="20">
        <f t="shared" si="124"/>
        <v>0</v>
      </c>
      <c r="BJ122" s="20">
        <f t="shared" si="124"/>
        <v>640559960</v>
      </c>
      <c r="BK122" s="20">
        <f t="shared" si="124"/>
        <v>239000000</v>
      </c>
      <c r="BL122" s="20">
        <f t="shared" si="124"/>
        <v>115000000</v>
      </c>
      <c r="BM122" s="20">
        <f t="shared" si="124"/>
        <v>75000000</v>
      </c>
      <c r="BN122" s="20">
        <f t="shared" si="124"/>
        <v>0</v>
      </c>
      <c r="BO122" s="20">
        <f t="shared" si="124"/>
        <v>45000000</v>
      </c>
      <c r="BP122" s="20">
        <f t="shared" si="124"/>
        <v>30905320</v>
      </c>
      <c r="BQ122" s="20">
        <f t="shared" si="124"/>
        <v>45200000</v>
      </c>
      <c r="BR122" s="20">
        <f t="shared" si="124"/>
        <v>0</v>
      </c>
      <c r="BS122" s="20">
        <f t="shared" si="124"/>
        <v>0</v>
      </c>
      <c r="BT122" s="20">
        <f t="shared" si="124"/>
        <v>0</v>
      </c>
      <c r="BU122" s="20">
        <f t="shared" si="124"/>
        <v>0</v>
      </c>
      <c r="BV122" s="20">
        <f t="shared" si="124"/>
        <v>0</v>
      </c>
      <c r="BW122" s="20">
        <f t="shared" si="125"/>
        <v>0</v>
      </c>
      <c r="BX122" s="20">
        <f>AB122-AZ122</f>
        <v>14405126</v>
      </c>
      <c r="BY122" s="20">
        <f t="shared" si="126"/>
        <v>53000000</v>
      </c>
      <c r="BZ122" s="21">
        <f t="shared" si="111"/>
        <v>0</v>
      </c>
      <c r="CA122" s="20">
        <f t="shared" si="127"/>
        <v>0</v>
      </c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68"/>
      <c r="CX122" s="21">
        <f t="shared" si="79"/>
        <v>1</v>
      </c>
      <c r="CY122" s="20">
        <f t="shared" si="115"/>
        <v>1344026690</v>
      </c>
      <c r="CZ122" s="20">
        <f t="shared" si="128"/>
        <v>0</v>
      </c>
      <c r="DA122" s="20">
        <f t="shared" si="128"/>
        <v>0</v>
      </c>
      <c r="DB122" s="20">
        <f t="shared" si="128"/>
        <v>0</v>
      </c>
      <c r="DC122" s="20">
        <f t="shared" si="129"/>
        <v>0</v>
      </c>
      <c r="DD122" s="20">
        <f t="shared" si="129"/>
        <v>0</v>
      </c>
      <c r="DE122" s="20">
        <f t="shared" si="129"/>
        <v>0</v>
      </c>
      <c r="DF122" s="20">
        <f t="shared" si="129"/>
        <v>640559960</v>
      </c>
      <c r="DG122" s="20">
        <f t="shared" si="129"/>
        <v>239000000</v>
      </c>
      <c r="DH122" s="20">
        <f t="shared" si="129"/>
        <v>115000000</v>
      </c>
      <c r="DI122" s="20">
        <f t="shared" si="129"/>
        <v>75000000</v>
      </c>
      <c r="DJ122" s="20">
        <f t="shared" si="129"/>
        <v>0</v>
      </c>
      <c r="DK122" s="20">
        <f t="shared" si="129"/>
        <v>45000000</v>
      </c>
      <c r="DL122" s="20">
        <f t="shared" si="129"/>
        <v>30905320</v>
      </c>
      <c r="DM122" s="20">
        <f t="shared" si="129"/>
        <v>45200000</v>
      </c>
      <c r="DN122" s="20">
        <f t="shared" si="129"/>
        <v>0</v>
      </c>
      <c r="DO122" s="20">
        <f t="shared" si="129"/>
        <v>0</v>
      </c>
      <c r="DP122" s="20">
        <f t="shared" si="129"/>
        <v>0</v>
      </c>
      <c r="DQ122" s="20">
        <f t="shared" si="129"/>
        <v>0</v>
      </c>
      <c r="DR122" s="20">
        <f t="shared" si="129"/>
        <v>0</v>
      </c>
      <c r="DS122" s="20">
        <f t="shared" si="130"/>
        <v>0</v>
      </c>
      <c r="DT122" s="20">
        <f>AB122-CV122</f>
        <v>60361410</v>
      </c>
      <c r="DU122" s="20">
        <f t="shared" si="131"/>
        <v>93000000</v>
      </c>
    </row>
    <row r="123" spans="1:125" ht="76.5" customHeight="1" x14ac:dyDescent="0.3">
      <c r="A123" s="194"/>
      <c r="B123" s="198"/>
      <c r="C123" s="41" t="s">
        <v>345</v>
      </c>
      <c r="D123" s="85" t="s">
        <v>346</v>
      </c>
      <c r="E123" s="82">
        <v>211</v>
      </c>
      <c r="F123" s="19" t="s">
        <v>347</v>
      </c>
      <c r="G123" s="20">
        <f t="shared" si="60"/>
        <v>1821293158</v>
      </c>
      <c r="H123" s="20"/>
      <c r="I123" s="20"/>
      <c r="J123" s="20"/>
      <c r="K123" s="20"/>
      <c r="L123" s="20"/>
      <c r="M123" s="20"/>
      <c r="N123" s="20">
        <v>319000000</v>
      </c>
      <c r="O123" s="20">
        <v>200630318</v>
      </c>
      <c r="P123" s="20">
        <v>93000000</v>
      </c>
      <c r="Q123" s="20">
        <v>47000000</v>
      </c>
      <c r="R123" s="20"/>
      <c r="S123" s="20">
        <v>5000000</v>
      </c>
      <c r="T123" s="20"/>
      <c r="U123" s="20"/>
      <c r="V123" s="20">
        <v>50000000</v>
      </c>
      <c r="W123" s="20"/>
      <c r="X123" s="20">
        <v>750000000</v>
      </c>
      <c r="Y123" s="20"/>
      <c r="Z123" s="20"/>
      <c r="AA123" s="20"/>
      <c r="AB123" s="20">
        <f>149490840+13172000</f>
        <v>162662840</v>
      </c>
      <c r="AC123" s="20">
        <f>194000000</f>
        <v>194000000</v>
      </c>
      <c r="AD123" s="21">
        <f t="shared" si="114"/>
        <v>9.8830876956492696E-3</v>
      </c>
      <c r="AE123" s="20">
        <f t="shared" si="121"/>
        <v>18000000</v>
      </c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>
        <f>+'[2]ENERO 2019'!$AF$50</f>
        <v>18000000</v>
      </c>
      <c r="BB123" s="21">
        <f t="shared" si="92"/>
        <v>0.99011691230435073</v>
      </c>
      <c r="BC123" s="20">
        <f t="shared" si="122"/>
        <v>1803293158</v>
      </c>
      <c r="BD123" s="20">
        <f t="shared" si="123"/>
        <v>0</v>
      </c>
      <c r="BE123" s="20">
        <f t="shared" si="123"/>
        <v>0</v>
      </c>
      <c r="BF123" s="20">
        <f t="shared" si="123"/>
        <v>0</v>
      </c>
      <c r="BG123" s="20">
        <f t="shared" si="124"/>
        <v>0</v>
      </c>
      <c r="BH123" s="20">
        <f t="shared" si="124"/>
        <v>0</v>
      </c>
      <c r="BI123" s="20">
        <f t="shared" si="124"/>
        <v>0</v>
      </c>
      <c r="BJ123" s="20">
        <f t="shared" si="124"/>
        <v>319000000</v>
      </c>
      <c r="BK123" s="20">
        <f t="shared" si="124"/>
        <v>200630318</v>
      </c>
      <c r="BL123" s="20">
        <f t="shared" si="124"/>
        <v>93000000</v>
      </c>
      <c r="BM123" s="20">
        <f t="shared" si="124"/>
        <v>47000000</v>
      </c>
      <c r="BN123" s="20">
        <f t="shared" si="124"/>
        <v>0</v>
      </c>
      <c r="BO123" s="20">
        <f t="shared" si="124"/>
        <v>5000000</v>
      </c>
      <c r="BP123" s="20">
        <f t="shared" si="124"/>
        <v>0</v>
      </c>
      <c r="BQ123" s="20">
        <f t="shared" si="124"/>
        <v>0</v>
      </c>
      <c r="BR123" s="20">
        <f t="shared" si="124"/>
        <v>50000000</v>
      </c>
      <c r="BS123" s="20">
        <f t="shared" si="124"/>
        <v>0</v>
      </c>
      <c r="BT123" s="20">
        <f t="shared" si="124"/>
        <v>750000000</v>
      </c>
      <c r="BU123" s="20">
        <f t="shared" si="124"/>
        <v>0</v>
      </c>
      <c r="BV123" s="20">
        <f t="shared" si="124"/>
        <v>0</v>
      </c>
      <c r="BW123" s="20">
        <f t="shared" si="125"/>
        <v>0</v>
      </c>
      <c r="BX123" s="20">
        <f>AB123-AZ123</f>
        <v>162662840</v>
      </c>
      <c r="BY123" s="20">
        <f t="shared" si="126"/>
        <v>176000000</v>
      </c>
      <c r="BZ123" s="21">
        <f t="shared" si="111"/>
        <v>0</v>
      </c>
      <c r="CA123" s="20">
        <f t="shared" si="127"/>
        <v>0</v>
      </c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/>
      <c r="CW123" s="20"/>
      <c r="CX123" s="21">
        <f t="shared" si="79"/>
        <v>1</v>
      </c>
      <c r="CY123" s="20">
        <f t="shared" si="115"/>
        <v>1821293158</v>
      </c>
      <c r="CZ123" s="20">
        <f t="shared" si="128"/>
        <v>0</v>
      </c>
      <c r="DA123" s="20">
        <f t="shared" si="128"/>
        <v>0</v>
      </c>
      <c r="DB123" s="20">
        <f t="shared" si="128"/>
        <v>0</v>
      </c>
      <c r="DC123" s="20">
        <f t="shared" si="129"/>
        <v>0</v>
      </c>
      <c r="DD123" s="20">
        <f t="shared" si="129"/>
        <v>0</v>
      </c>
      <c r="DE123" s="20">
        <f t="shared" si="129"/>
        <v>0</v>
      </c>
      <c r="DF123" s="20">
        <f t="shared" si="129"/>
        <v>319000000</v>
      </c>
      <c r="DG123" s="20">
        <f t="shared" si="129"/>
        <v>200630318</v>
      </c>
      <c r="DH123" s="20">
        <f t="shared" si="129"/>
        <v>93000000</v>
      </c>
      <c r="DI123" s="20">
        <f t="shared" si="129"/>
        <v>47000000</v>
      </c>
      <c r="DJ123" s="20">
        <f t="shared" si="129"/>
        <v>0</v>
      </c>
      <c r="DK123" s="20">
        <f t="shared" si="129"/>
        <v>5000000</v>
      </c>
      <c r="DL123" s="20">
        <f t="shared" si="129"/>
        <v>0</v>
      </c>
      <c r="DM123" s="20">
        <f t="shared" si="129"/>
        <v>0</v>
      </c>
      <c r="DN123" s="20">
        <f t="shared" si="129"/>
        <v>50000000</v>
      </c>
      <c r="DO123" s="20">
        <f t="shared" si="129"/>
        <v>0</v>
      </c>
      <c r="DP123" s="20">
        <f t="shared" si="129"/>
        <v>750000000</v>
      </c>
      <c r="DQ123" s="20">
        <f t="shared" si="129"/>
        <v>0</v>
      </c>
      <c r="DR123" s="20">
        <f t="shared" si="129"/>
        <v>0</v>
      </c>
      <c r="DS123" s="20">
        <f t="shared" si="130"/>
        <v>0</v>
      </c>
      <c r="DT123" s="20">
        <f>AB123-CV123</f>
        <v>162662840</v>
      </c>
      <c r="DU123" s="20">
        <f t="shared" si="131"/>
        <v>194000000</v>
      </c>
    </row>
    <row r="124" spans="1:125" s="70" customFormat="1" ht="90.75" customHeight="1" x14ac:dyDescent="0.3">
      <c r="A124" s="194"/>
      <c r="B124" s="198"/>
      <c r="C124" s="83" t="s">
        <v>348</v>
      </c>
      <c r="D124" s="26" t="s">
        <v>349</v>
      </c>
      <c r="E124" s="84">
        <v>211</v>
      </c>
      <c r="F124" s="19" t="s">
        <v>350</v>
      </c>
      <c r="G124" s="20">
        <f t="shared" si="60"/>
        <v>318255443</v>
      </c>
      <c r="H124" s="24"/>
      <c r="I124" s="20"/>
      <c r="J124" s="68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>
        <v>240806613</v>
      </c>
      <c r="X124" s="20"/>
      <c r="Y124" s="20"/>
      <c r="Z124" s="20"/>
      <c r="AA124" s="20"/>
      <c r="AB124" s="20"/>
      <c r="AC124" s="20">
        <f>77448830</f>
        <v>77448830</v>
      </c>
      <c r="AD124" s="69">
        <f t="shared" si="114"/>
        <v>2.6708105664668868E-2</v>
      </c>
      <c r="AE124" s="20">
        <f t="shared" si="121"/>
        <v>8500000</v>
      </c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>
        <f>+'[1]FEBRERO 2019'!$Y$56</f>
        <v>3500000</v>
      </c>
      <c r="AV124" s="68"/>
      <c r="AW124" s="68"/>
      <c r="AX124" s="68"/>
      <c r="AY124" s="68"/>
      <c r="AZ124" s="68"/>
      <c r="BA124" s="68">
        <f>+'[2]ENERO 2019'!$AF$56</f>
        <v>5000000</v>
      </c>
      <c r="BB124" s="69">
        <f t="shared" si="92"/>
        <v>0.97329189433533114</v>
      </c>
      <c r="BC124" s="20">
        <f t="shared" si="122"/>
        <v>309755443</v>
      </c>
      <c r="BD124" s="20">
        <f t="shared" si="123"/>
        <v>0</v>
      </c>
      <c r="BE124" s="20">
        <f t="shared" si="123"/>
        <v>0</v>
      </c>
      <c r="BF124" s="20">
        <f t="shared" si="123"/>
        <v>0</v>
      </c>
      <c r="BG124" s="20">
        <f t="shared" si="124"/>
        <v>0</v>
      </c>
      <c r="BH124" s="20">
        <f t="shared" si="124"/>
        <v>0</v>
      </c>
      <c r="BI124" s="20">
        <f t="shared" si="124"/>
        <v>0</v>
      </c>
      <c r="BJ124" s="20">
        <f t="shared" si="124"/>
        <v>0</v>
      </c>
      <c r="BK124" s="20">
        <f t="shared" si="124"/>
        <v>0</v>
      </c>
      <c r="BL124" s="20">
        <f t="shared" si="124"/>
        <v>0</v>
      </c>
      <c r="BM124" s="20">
        <f t="shared" si="124"/>
        <v>0</v>
      </c>
      <c r="BN124" s="20">
        <f t="shared" si="124"/>
        <v>0</v>
      </c>
      <c r="BO124" s="20">
        <f t="shared" si="124"/>
        <v>0</v>
      </c>
      <c r="BP124" s="20">
        <f t="shared" si="124"/>
        <v>0</v>
      </c>
      <c r="BQ124" s="20">
        <f t="shared" si="124"/>
        <v>0</v>
      </c>
      <c r="BR124" s="20">
        <f t="shared" si="124"/>
        <v>0</v>
      </c>
      <c r="BS124" s="20">
        <f t="shared" si="124"/>
        <v>237306613</v>
      </c>
      <c r="BT124" s="20">
        <f t="shared" si="124"/>
        <v>0</v>
      </c>
      <c r="BU124" s="20">
        <f t="shared" si="124"/>
        <v>0</v>
      </c>
      <c r="BV124" s="20">
        <f t="shared" si="124"/>
        <v>0</v>
      </c>
      <c r="BW124" s="20">
        <f t="shared" si="125"/>
        <v>0</v>
      </c>
      <c r="BX124" s="20"/>
      <c r="BY124" s="20">
        <f t="shared" si="126"/>
        <v>72448830</v>
      </c>
      <c r="BZ124" s="69">
        <f t="shared" si="111"/>
        <v>0</v>
      </c>
      <c r="CA124" s="20">
        <f t="shared" si="127"/>
        <v>0</v>
      </c>
      <c r="CB124" s="68"/>
      <c r="CC124" s="68"/>
      <c r="CD124" s="68"/>
      <c r="CE124" s="68"/>
      <c r="CF124" s="68"/>
      <c r="CG124" s="68"/>
      <c r="CH124" s="68"/>
      <c r="CI124" s="68"/>
      <c r="CJ124" s="68"/>
      <c r="CK124" s="68"/>
      <c r="CL124" s="68"/>
      <c r="CM124" s="68"/>
      <c r="CN124" s="68"/>
      <c r="CO124" s="68"/>
      <c r="CP124" s="68"/>
      <c r="CQ124" s="68"/>
      <c r="CR124" s="68"/>
      <c r="CS124" s="68"/>
      <c r="CT124" s="68"/>
      <c r="CU124" s="68"/>
      <c r="CV124" s="68"/>
      <c r="CW124" s="68"/>
      <c r="CX124" s="69">
        <f t="shared" si="79"/>
        <v>1</v>
      </c>
      <c r="CY124" s="20">
        <f t="shared" si="115"/>
        <v>318255443</v>
      </c>
      <c r="CZ124" s="20">
        <f t="shared" si="128"/>
        <v>0</v>
      </c>
      <c r="DA124" s="20">
        <f t="shared" si="128"/>
        <v>0</v>
      </c>
      <c r="DB124" s="20">
        <f t="shared" si="128"/>
        <v>0</v>
      </c>
      <c r="DC124" s="20">
        <f t="shared" si="129"/>
        <v>0</v>
      </c>
      <c r="DD124" s="20">
        <f t="shared" si="129"/>
        <v>0</v>
      </c>
      <c r="DE124" s="20">
        <f t="shared" si="129"/>
        <v>0</v>
      </c>
      <c r="DF124" s="20">
        <f t="shared" si="129"/>
        <v>0</v>
      </c>
      <c r="DG124" s="20">
        <f t="shared" si="129"/>
        <v>0</v>
      </c>
      <c r="DH124" s="20">
        <f t="shared" si="129"/>
        <v>0</v>
      </c>
      <c r="DI124" s="20">
        <f t="shared" si="129"/>
        <v>0</v>
      </c>
      <c r="DJ124" s="20">
        <f t="shared" si="129"/>
        <v>0</v>
      </c>
      <c r="DK124" s="20">
        <f t="shared" si="129"/>
        <v>0</v>
      </c>
      <c r="DL124" s="20">
        <f t="shared" si="129"/>
        <v>0</v>
      </c>
      <c r="DM124" s="20">
        <f t="shared" si="129"/>
        <v>0</v>
      </c>
      <c r="DN124" s="20">
        <f t="shared" si="129"/>
        <v>0</v>
      </c>
      <c r="DO124" s="20">
        <f t="shared" si="129"/>
        <v>240806613</v>
      </c>
      <c r="DP124" s="20">
        <f t="shared" si="129"/>
        <v>0</v>
      </c>
      <c r="DQ124" s="20">
        <f t="shared" si="129"/>
        <v>0</v>
      </c>
      <c r="DR124" s="20">
        <f t="shared" si="129"/>
        <v>0</v>
      </c>
      <c r="DS124" s="20">
        <f t="shared" si="130"/>
        <v>0</v>
      </c>
      <c r="DT124" s="20"/>
      <c r="DU124" s="20">
        <f t="shared" si="131"/>
        <v>77448830</v>
      </c>
    </row>
    <row r="125" spans="1:125" ht="28.2" customHeight="1" x14ac:dyDescent="0.3">
      <c r="A125" s="194"/>
      <c r="B125" s="198"/>
      <c r="C125" s="41" t="s">
        <v>351</v>
      </c>
      <c r="D125" s="17" t="s">
        <v>352</v>
      </c>
      <c r="E125" s="82">
        <v>211</v>
      </c>
      <c r="F125" s="19" t="s">
        <v>353</v>
      </c>
      <c r="G125" s="20">
        <f t="shared" si="60"/>
        <v>377500000</v>
      </c>
      <c r="H125" s="29"/>
      <c r="I125" s="20"/>
      <c r="J125" s="20"/>
      <c r="K125" s="20"/>
      <c r="L125" s="20"/>
      <c r="M125" s="20"/>
      <c r="N125" s="20">
        <v>343000000</v>
      </c>
      <c r="O125" s="20"/>
      <c r="P125" s="20"/>
      <c r="Q125" s="20"/>
      <c r="R125" s="20"/>
      <c r="S125" s="20"/>
      <c r="T125" s="20">
        <f>25000000+5000000</f>
        <v>30000000</v>
      </c>
      <c r="U125" s="20"/>
      <c r="V125" s="20"/>
      <c r="W125" s="20"/>
      <c r="X125" s="20"/>
      <c r="Y125" s="20"/>
      <c r="Z125" s="20"/>
      <c r="AA125" s="20"/>
      <c r="AB125" s="20"/>
      <c r="AC125" s="20">
        <f>4500000</f>
        <v>4500000</v>
      </c>
      <c r="AD125" s="21">
        <f t="shared" si="114"/>
        <v>9.350354966887417E-2</v>
      </c>
      <c r="AE125" s="20">
        <f t="shared" si="121"/>
        <v>35297590</v>
      </c>
      <c r="AF125" s="20"/>
      <c r="AG125" s="20"/>
      <c r="AH125" s="20"/>
      <c r="AI125" s="20"/>
      <c r="AJ125" s="20"/>
      <c r="AK125" s="20"/>
      <c r="AL125" s="20">
        <f>+'[1]FEBRERO 2019'!$P$63</f>
        <v>32797590</v>
      </c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68">
        <f>+'[2]ENERO 2019'!$AF$63</f>
        <v>2500000</v>
      </c>
      <c r="BB125" s="21">
        <f t="shared" si="92"/>
        <v>0.9064964503311258</v>
      </c>
      <c r="BC125" s="20">
        <f t="shared" si="122"/>
        <v>342202410</v>
      </c>
      <c r="BD125" s="20">
        <f t="shared" si="123"/>
        <v>0</v>
      </c>
      <c r="BE125" s="20">
        <f t="shared" si="123"/>
        <v>0</v>
      </c>
      <c r="BF125" s="20">
        <f t="shared" si="123"/>
        <v>0</v>
      </c>
      <c r="BG125" s="20">
        <f t="shared" si="124"/>
        <v>0</v>
      </c>
      <c r="BH125" s="20">
        <f t="shared" si="124"/>
        <v>0</v>
      </c>
      <c r="BI125" s="20">
        <f t="shared" si="124"/>
        <v>0</v>
      </c>
      <c r="BJ125" s="20">
        <f t="shared" si="124"/>
        <v>310202410</v>
      </c>
      <c r="BK125" s="20">
        <f t="shared" si="124"/>
        <v>0</v>
      </c>
      <c r="BL125" s="20">
        <f t="shared" si="124"/>
        <v>0</v>
      </c>
      <c r="BM125" s="20">
        <f t="shared" si="124"/>
        <v>0</v>
      </c>
      <c r="BN125" s="20">
        <f t="shared" si="124"/>
        <v>0</v>
      </c>
      <c r="BO125" s="20">
        <f t="shared" si="124"/>
        <v>0</v>
      </c>
      <c r="BP125" s="20">
        <f t="shared" si="124"/>
        <v>30000000</v>
      </c>
      <c r="BQ125" s="20">
        <f t="shared" si="124"/>
        <v>0</v>
      </c>
      <c r="BR125" s="20">
        <f t="shared" si="124"/>
        <v>0</v>
      </c>
      <c r="BS125" s="20">
        <f t="shared" si="124"/>
        <v>0</v>
      </c>
      <c r="BT125" s="20">
        <f t="shared" si="124"/>
        <v>0</v>
      </c>
      <c r="BU125" s="20">
        <f t="shared" si="124"/>
        <v>0</v>
      </c>
      <c r="BV125" s="20">
        <f t="shared" si="124"/>
        <v>0</v>
      </c>
      <c r="BW125" s="20">
        <f t="shared" si="125"/>
        <v>0</v>
      </c>
      <c r="BX125" s="20"/>
      <c r="BY125" s="20">
        <f t="shared" si="126"/>
        <v>2000000</v>
      </c>
      <c r="BZ125" s="21">
        <f t="shared" si="111"/>
        <v>0</v>
      </c>
      <c r="CA125" s="20">
        <f t="shared" si="127"/>
        <v>0</v>
      </c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1">
        <f t="shared" si="79"/>
        <v>1</v>
      </c>
      <c r="CY125" s="20">
        <f t="shared" si="115"/>
        <v>377500000</v>
      </c>
      <c r="CZ125" s="20">
        <f t="shared" si="128"/>
        <v>0</v>
      </c>
      <c r="DA125" s="20">
        <f t="shared" si="128"/>
        <v>0</v>
      </c>
      <c r="DB125" s="20">
        <f t="shared" si="128"/>
        <v>0</v>
      </c>
      <c r="DC125" s="20">
        <f t="shared" si="129"/>
        <v>0</v>
      </c>
      <c r="DD125" s="20">
        <f t="shared" si="129"/>
        <v>0</v>
      </c>
      <c r="DE125" s="20">
        <f t="shared" si="129"/>
        <v>0</v>
      </c>
      <c r="DF125" s="20">
        <f t="shared" si="129"/>
        <v>343000000</v>
      </c>
      <c r="DG125" s="20">
        <f t="shared" si="129"/>
        <v>0</v>
      </c>
      <c r="DH125" s="20">
        <f t="shared" si="129"/>
        <v>0</v>
      </c>
      <c r="DI125" s="20">
        <f t="shared" si="129"/>
        <v>0</v>
      </c>
      <c r="DJ125" s="20">
        <f t="shared" si="129"/>
        <v>0</v>
      </c>
      <c r="DK125" s="20">
        <f t="shared" si="129"/>
        <v>0</v>
      </c>
      <c r="DL125" s="20">
        <f t="shared" si="129"/>
        <v>30000000</v>
      </c>
      <c r="DM125" s="20">
        <f t="shared" si="129"/>
        <v>0</v>
      </c>
      <c r="DN125" s="20">
        <f t="shared" si="129"/>
        <v>0</v>
      </c>
      <c r="DO125" s="20">
        <f t="shared" si="129"/>
        <v>0</v>
      </c>
      <c r="DP125" s="20">
        <f t="shared" si="129"/>
        <v>0</v>
      </c>
      <c r="DQ125" s="20">
        <f t="shared" si="129"/>
        <v>0</v>
      </c>
      <c r="DR125" s="20">
        <f t="shared" si="129"/>
        <v>0</v>
      </c>
      <c r="DS125" s="20">
        <f t="shared" si="130"/>
        <v>0</v>
      </c>
      <c r="DT125" s="20"/>
      <c r="DU125" s="20">
        <f t="shared" si="131"/>
        <v>4500000</v>
      </c>
    </row>
    <row r="126" spans="1:125" ht="36" customHeight="1" x14ac:dyDescent="0.3">
      <c r="A126" s="194"/>
      <c r="B126" s="198"/>
      <c r="C126" s="41" t="s">
        <v>354</v>
      </c>
      <c r="D126" s="17" t="s">
        <v>355</v>
      </c>
      <c r="E126" s="82">
        <v>211</v>
      </c>
      <c r="F126" s="19" t="s">
        <v>293</v>
      </c>
      <c r="G126" s="20">
        <f t="shared" si="60"/>
        <v>427940125</v>
      </c>
      <c r="H126" s="29"/>
      <c r="I126" s="20">
        <v>258340125</v>
      </c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>
        <v>107000000</v>
      </c>
      <c r="X126" s="20">
        <v>62600000</v>
      </c>
      <c r="Y126" s="20"/>
      <c r="Z126" s="20"/>
      <c r="AA126" s="20"/>
      <c r="AB126" s="20"/>
      <c r="AC126" s="20"/>
      <c r="AD126" s="21">
        <f t="shared" si="114"/>
        <v>0.75380482958918615</v>
      </c>
      <c r="AE126" s="20">
        <f t="shared" si="121"/>
        <v>322583333</v>
      </c>
      <c r="AF126" s="20"/>
      <c r="AG126" s="20">
        <f>+'[2]ENERO 2019'!$K$70</f>
        <v>258340125</v>
      </c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>
        <f>+'[2]ENERO 2019'!$Y$70</f>
        <v>64243208</v>
      </c>
      <c r="AV126" s="20"/>
      <c r="AW126" s="20"/>
      <c r="AX126" s="20"/>
      <c r="AY126" s="20"/>
      <c r="AZ126" s="20"/>
      <c r="BA126" s="20"/>
      <c r="BB126" s="21">
        <f t="shared" si="92"/>
        <v>0.24619517041081385</v>
      </c>
      <c r="BC126" s="20">
        <f t="shared" si="122"/>
        <v>105356792</v>
      </c>
      <c r="BD126" s="20">
        <f t="shared" si="123"/>
        <v>0</v>
      </c>
      <c r="BE126" s="20">
        <f t="shared" si="123"/>
        <v>0</v>
      </c>
      <c r="BF126" s="20">
        <f t="shared" si="123"/>
        <v>0</v>
      </c>
      <c r="BG126" s="20">
        <f t="shared" si="124"/>
        <v>0</v>
      </c>
      <c r="BH126" s="20">
        <f t="shared" si="124"/>
        <v>0</v>
      </c>
      <c r="BI126" s="20">
        <f t="shared" si="124"/>
        <v>0</v>
      </c>
      <c r="BJ126" s="20">
        <f t="shared" si="124"/>
        <v>0</v>
      </c>
      <c r="BK126" s="20">
        <f t="shared" si="124"/>
        <v>0</v>
      </c>
      <c r="BL126" s="20">
        <f t="shared" si="124"/>
        <v>0</v>
      </c>
      <c r="BM126" s="20">
        <f t="shared" si="124"/>
        <v>0</v>
      </c>
      <c r="BN126" s="20">
        <f t="shared" si="124"/>
        <v>0</v>
      </c>
      <c r="BO126" s="20">
        <f t="shared" si="124"/>
        <v>0</v>
      </c>
      <c r="BP126" s="20">
        <f t="shared" si="124"/>
        <v>0</v>
      </c>
      <c r="BQ126" s="20">
        <f t="shared" si="124"/>
        <v>0</v>
      </c>
      <c r="BR126" s="20">
        <f t="shared" si="124"/>
        <v>0</v>
      </c>
      <c r="BS126" s="20">
        <f t="shared" si="124"/>
        <v>42756792</v>
      </c>
      <c r="BT126" s="20">
        <f t="shared" si="124"/>
        <v>62600000</v>
      </c>
      <c r="BU126" s="20">
        <f t="shared" si="124"/>
        <v>0</v>
      </c>
      <c r="BV126" s="20">
        <f t="shared" si="124"/>
        <v>0</v>
      </c>
      <c r="BW126" s="20">
        <f t="shared" si="125"/>
        <v>0</v>
      </c>
      <c r="BX126" s="20"/>
      <c r="BY126" s="20">
        <f t="shared" si="126"/>
        <v>0</v>
      </c>
      <c r="BZ126" s="21">
        <f t="shared" si="111"/>
        <v>0.74545303972138621</v>
      </c>
      <c r="CA126" s="20">
        <f t="shared" si="127"/>
        <v>319009267</v>
      </c>
      <c r="CB126" s="20"/>
      <c r="CC126" s="20">
        <f>+'[2]ENERO 2019'!$H$71</f>
        <v>256425934</v>
      </c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>
        <f>+'[2]ENERO 2019'!$H$95</f>
        <v>62583333</v>
      </c>
      <c r="CR126" s="20"/>
      <c r="CS126" s="20"/>
      <c r="CT126" s="20"/>
      <c r="CU126" s="20"/>
      <c r="CV126" s="20"/>
      <c r="CW126" s="20"/>
      <c r="CX126" s="21">
        <f t="shared" si="79"/>
        <v>0.25454696027861379</v>
      </c>
      <c r="CY126" s="20">
        <f t="shared" si="115"/>
        <v>108930858</v>
      </c>
      <c r="CZ126" s="20">
        <f t="shared" si="128"/>
        <v>0</v>
      </c>
      <c r="DA126" s="20">
        <f t="shared" si="128"/>
        <v>1914191</v>
      </c>
      <c r="DB126" s="20">
        <f t="shared" si="128"/>
        <v>0</v>
      </c>
      <c r="DC126" s="20">
        <f t="shared" si="129"/>
        <v>0</v>
      </c>
      <c r="DD126" s="20">
        <f t="shared" si="129"/>
        <v>0</v>
      </c>
      <c r="DE126" s="20">
        <f t="shared" si="129"/>
        <v>0</v>
      </c>
      <c r="DF126" s="20">
        <f t="shared" si="129"/>
        <v>0</v>
      </c>
      <c r="DG126" s="20">
        <f t="shared" si="129"/>
        <v>0</v>
      </c>
      <c r="DH126" s="20">
        <f t="shared" si="129"/>
        <v>0</v>
      </c>
      <c r="DI126" s="20">
        <f t="shared" si="129"/>
        <v>0</v>
      </c>
      <c r="DJ126" s="20">
        <f t="shared" si="129"/>
        <v>0</v>
      </c>
      <c r="DK126" s="20">
        <f t="shared" si="129"/>
        <v>0</v>
      </c>
      <c r="DL126" s="20">
        <f t="shared" si="129"/>
        <v>0</v>
      </c>
      <c r="DM126" s="20">
        <f t="shared" si="129"/>
        <v>0</v>
      </c>
      <c r="DN126" s="20">
        <f t="shared" si="129"/>
        <v>0</v>
      </c>
      <c r="DO126" s="20">
        <f t="shared" si="129"/>
        <v>44416667</v>
      </c>
      <c r="DP126" s="20">
        <f t="shared" si="129"/>
        <v>62600000</v>
      </c>
      <c r="DQ126" s="20">
        <f t="shared" si="129"/>
        <v>0</v>
      </c>
      <c r="DR126" s="20">
        <f t="shared" si="129"/>
        <v>0</v>
      </c>
      <c r="DS126" s="20">
        <f t="shared" si="130"/>
        <v>0</v>
      </c>
      <c r="DT126" s="20"/>
      <c r="DU126" s="20">
        <f t="shared" si="131"/>
        <v>0</v>
      </c>
    </row>
    <row r="127" spans="1:125" ht="68.25" customHeight="1" x14ac:dyDescent="0.3">
      <c r="A127" s="194"/>
      <c r="B127" s="199"/>
      <c r="C127" s="41" t="s">
        <v>356</v>
      </c>
      <c r="D127" s="17" t="s">
        <v>357</v>
      </c>
      <c r="E127" s="82">
        <v>211</v>
      </c>
      <c r="F127" s="19" t="s">
        <v>293</v>
      </c>
      <c r="G127" s="20">
        <f t="shared" si="60"/>
        <v>5000000</v>
      </c>
      <c r="H127" s="29"/>
      <c r="I127" s="20">
        <v>5000000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1">
        <f t="shared" si="114"/>
        <v>0</v>
      </c>
      <c r="AE127" s="20">
        <f t="shared" si="121"/>
        <v>0</v>
      </c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1">
        <f t="shared" si="92"/>
        <v>1</v>
      </c>
      <c r="BC127" s="20">
        <f t="shared" si="122"/>
        <v>5000000</v>
      </c>
      <c r="BD127" s="20">
        <f t="shared" si="123"/>
        <v>0</v>
      </c>
      <c r="BE127" s="20">
        <f t="shared" si="123"/>
        <v>5000000</v>
      </c>
      <c r="BF127" s="20">
        <f t="shared" si="123"/>
        <v>0</v>
      </c>
      <c r="BG127" s="20">
        <f t="shared" si="124"/>
        <v>0</v>
      </c>
      <c r="BH127" s="20">
        <f t="shared" si="124"/>
        <v>0</v>
      </c>
      <c r="BI127" s="20">
        <f t="shared" si="124"/>
        <v>0</v>
      </c>
      <c r="BJ127" s="20">
        <f t="shared" si="124"/>
        <v>0</v>
      </c>
      <c r="BK127" s="20">
        <f t="shared" si="124"/>
        <v>0</v>
      </c>
      <c r="BL127" s="20">
        <f t="shared" si="124"/>
        <v>0</v>
      </c>
      <c r="BM127" s="20">
        <f t="shared" si="124"/>
        <v>0</v>
      </c>
      <c r="BN127" s="20">
        <f t="shared" si="124"/>
        <v>0</v>
      </c>
      <c r="BO127" s="20">
        <f t="shared" si="124"/>
        <v>0</v>
      </c>
      <c r="BP127" s="20">
        <f t="shared" si="124"/>
        <v>0</v>
      </c>
      <c r="BQ127" s="20">
        <f t="shared" si="124"/>
        <v>0</v>
      </c>
      <c r="BR127" s="20">
        <f t="shared" si="124"/>
        <v>0</v>
      </c>
      <c r="BS127" s="20">
        <f t="shared" si="124"/>
        <v>0</v>
      </c>
      <c r="BT127" s="20">
        <f t="shared" si="124"/>
        <v>0</v>
      </c>
      <c r="BU127" s="20">
        <f t="shared" si="124"/>
        <v>0</v>
      </c>
      <c r="BV127" s="20">
        <f t="shared" si="124"/>
        <v>0</v>
      </c>
      <c r="BW127" s="20">
        <f t="shared" si="125"/>
        <v>0</v>
      </c>
      <c r="BX127" s="20"/>
      <c r="BY127" s="20">
        <f t="shared" si="126"/>
        <v>0</v>
      </c>
      <c r="BZ127" s="21">
        <f t="shared" si="111"/>
        <v>0</v>
      </c>
      <c r="CA127" s="20">
        <f t="shared" si="127"/>
        <v>0</v>
      </c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1">
        <f t="shared" si="79"/>
        <v>1</v>
      </c>
      <c r="CY127" s="20">
        <f t="shared" si="115"/>
        <v>5000000</v>
      </c>
      <c r="CZ127" s="20">
        <f t="shared" si="128"/>
        <v>0</v>
      </c>
      <c r="DA127" s="20">
        <f t="shared" si="128"/>
        <v>5000000</v>
      </c>
      <c r="DB127" s="20">
        <f t="shared" si="128"/>
        <v>0</v>
      </c>
      <c r="DC127" s="20">
        <f t="shared" si="129"/>
        <v>0</v>
      </c>
      <c r="DD127" s="20">
        <f t="shared" si="129"/>
        <v>0</v>
      </c>
      <c r="DE127" s="20">
        <f t="shared" si="129"/>
        <v>0</v>
      </c>
      <c r="DF127" s="20">
        <f t="shared" si="129"/>
        <v>0</v>
      </c>
      <c r="DG127" s="20">
        <f t="shared" si="129"/>
        <v>0</v>
      </c>
      <c r="DH127" s="20">
        <f t="shared" si="129"/>
        <v>0</v>
      </c>
      <c r="DI127" s="20">
        <f t="shared" si="129"/>
        <v>0</v>
      </c>
      <c r="DJ127" s="20">
        <f t="shared" si="129"/>
        <v>0</v>
      </c>
      <c r="DK127" s="20">
        <f t="shared" si="129"/>
        <v>0</v>
      </c>
      <c r="DL127" s="20">
        <f t="shared" si="129"/>
        <v>0</v>
      </c>
      <c r="DM127" s="20">
        <f t="shared" si="129"/>
        <v>0</v>
      </c>
      <c r="DN127" s="20">
        <f t="shared" si="129"/>
        <v>0</v>
      </c>
      <c r="DO127" s="20">
        <f t="shared" si="129"/>
        <v>0</v>
      </c>
      <c r="DP127" s="20">
        <f t="shared" si="129"/>
        <v>0</v>
      </c>
      <c r="DQ127" s="20">
        <f t="shared" si="129"/>
        <v>0</v>
      </c>
      <c r="DR127" s="20">
        <f t="shared" si="129"/>
        <v>0</v>
      </c>
      <c r="DS127" s="20">
        <f t="shared" si="130"/>
        <v>0</v>
      </c>
      <c r="DT127" s="20"/>
      <c r="DU127" s="20">
        <f t="shared" si="131"/>
        <v>0</v>
      </c>
    </row>
    <row r="128" spans="1:125" ht="38.25" customHeight="1" x14ac:dyDescent="0.3">
      <c r="A128" s="194" t="s">
        <v>330</v>
      </c>
      <c r="B128" s="201" t="s">
        <v>358</v>
      </c>
      <c r="C128" s="41" t="s">
        <v>359</v>
      </c>
      <c r="D128" s="17" t="s">
        <v>360</v>
      </c>
      <c r="E128" s="82">
        <v>510</v>
      </c>
      <c r="F128" s="19" t="s">
        <v>361</v>
      </c>
      <c r="G128" s="20">
        <f t="shared" si="60"/>
        <v>130000000</v>
      </c>
      <c r="H128" s="20"/>
      <c r="I128" s="20">
        <v>120000000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>
        <v>10000000</v>
      </c>
      <c r="Y128" s="20"/>
      <c r="Z128" s="20"/>
      <c r="AA128" s="20"/>
      <c r="AB128" s="20"/>
      <c r="AC128" s="20"/>
      <c r="AD128" s="21">
        <f t="shared" si="114"/>
        <v>0.92307692307692313</v>
      </c>
      <c r="AE128" s="20">
        <f t="shared" si="121"/>
        <v>120000000</v>
      </c>
      <c r="AF128" s="20"/>
      <c r="AG128" s="20">
        <f>+'[2]ENERO 2019'!$K$1023</f>
        <v>120000000</v>
      </c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1">
        <f t="shared" si="92"/>
        <v>7.6923076923076872E-2</v>
      </c>
      <c r="BC128" s="20">
        <f t="shared" si="122"/>
        <v>10000000</v>
      </c>
      <c r="BD128" s="20">
        <f t="shared" si="123"/>
        <v>0</v>
      </c>
      <c r="BE128" s="20">
        <f t="shared" si="123"/>
        <v>0</v>
      </c>
      <c r="BF128" s="20">
        <f t="shared" si="123"/>
        <v>0</v>
      </c>
      <c r="BG128" s="20">
        <f t="shared" si="124"/>
        <v>0</v>
      </c>
      <c r="BH128" s="20">
        <f t="shared" si="124"/>
        <v>0</v>
      </c>
      <c r="BI128" s="20">
        <f t="shared" si="124"/>
        <v>0</v>
      </c>
      <c r="BJ128" s="20">
        <f t="shared" si="124"/>
        <v>0</v>
      </c>
      <c r="BK128" s="20">
        <f t="shared" si="124"/>
        <v>0</v>
      </c>
      <c r="BL128" s="20">
        <f t="shared" si="124"/>
        <v>0</v>
      </c>
      <c r="BM128" s="20">
        <f t="shared" si="124"/>
        <v>0</v>
      </c>
      <c r="BN128" s="20">
        <f t="shared" si="124"/>
        <v>0</v>
      </c>
      <c r="BO128" s="20">
        <f t="shared" si="124"/>
        <v>0</v>
      </c>
      <c r="BP128" s="20">
        <f t="shared" si="124"/>
        <v>0</v>
      </c>
      <c r="BQ128" s="20">
        <f t="shared" si="124"/>
        <v>0</v>
      </c>
      <c r="BR128" s="20">
        <f t="shared" si="124"/>
        <v>0</v>
      </c>
      <c r="BS128" s="20">
        <f t="shared" si="124"/>
        <v>0</v>
      </c>
      <c r="BT128" s="20">
        <f t="shared" si="124"/>
        <v>10000000</v>
      </c>
      <c r="BU128" s="20">
        <f t="shared" si="124"/>
        <v>0</v>
      </c>
      <c r="BV128" s="20">
        <f t="shared" si="124"/>
        <v>0</v>
      </c>
      <c r="BW128" s="20">
        <f t="shared" si="125"/>
        <v>0</v>
      </c>
      <c r="BX128" s="20"/>
      <c r="BY128" s="20">
        <f t="shared" si="126"/>
        <v>0</v>
      </c>
      <c r="BZ128" s="21">
        <f t="shared" si="111"/>
        <v>0.55197434615384611</v>
      </c>
      <c r="CA128" s="20">
        <f t="shared" si="127"/>
        <v>71756665</v>
      </c>
      <c r="CB128" s="20"/>
      <c r="CC128" s="20">
        <f>+'[2]ENERO 2019'!$H$1024</f>
        <v>71756665</v>
      </c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1">
        <f t="shared" si="79"/>
        <v>0.44802565384615389</v>
      </c>
      <c r="CY128" s="20">
        <f t="shared" si="115"/>
        <v>58243335</v>
      </c>
      <c r="CZ128" s="20">
        <f t="shared" si="128"/>
        <v>0</v>
      </c>
      <c r="DA128" s="20">
        <f t="shared" si="128"/>
        <v>48243335</v>
      </c>
      <c r="DB128" s="20">
        <f t="shared" si="128"/>
        <v>0</v>
      </c>
      <c r="DC128" s="20">
        <f t="shared" si="129"/>
        <v>0</v>
      </c>
      <c r="DD128" s="20">
        <f t="shared" si="129"/>
        <v>0</v>
      </c>
      <c r="DE128" s="20">
        <f t="shared" si="129"/>
        <v>0</v>
      </c>
      <c r="DF128" s="20">
        <f t="shared" si="129"/>
        <v>0</v>
      </c>
      <c r="DG128" s="20">
        <f t="shared" si="129"/>
        <v>0</v>
      </c>
      <c r="DH128" s="20">
        <f t="shared" si="129"/>
        <v>0</v>
      </c>
      <c r="DI128" s="20">
        <f t="shared" si="129"/>
        <v>0</v>
      </c>
      <c r="DJ128" s="20">
        <f t="shared" si="129"/>
        <v>0</v>
      </c>
      <c r="DK128" s="20">
        <f t="shared" si="129"/>
        <v>0</v>
      </c>
      <c r="DL128" s="20">
        <f t="shared" si="129"/>
        <v>0</v>
      </c>
      <c r="DM128" s="20">
        <f t="shared" si="129"/>
        <v>0</v>
      </c>
      <c r="DN128" s="20">
        <f t="shared" si="129"/>
        <v>0</v>
      </c>
      <c r="DO128" s="20">
        <f t="shared" si="129"/>
        <v>0</v>
      </c>
      <c r="DP128" s="20">
        <f t="shared" si="129"/>
        <v>10000000</v>
      </c>
      <c r="DQ128" s="20">
        <f t="shared" si="129"/>
        <v>0</v>
      </c>
      <c r="DR128" s="20">
        <f t="shared" si="129"/>
        <v>0</v>
      </c>
      <c r="DS128" s="20">
        <f t="shared" si="130"/>
        <v>0</v>
      </c>
      <c r="DT128" s="20"/>
      <c r="DU128" s="20">
        <f t="shared" si="131"/>
        <v>0</v>
      </c>
    </row>
    <row r="129" spans="1:125" ht="36" customHeight="1" x14ac:dyDescent="0.3">
      <c r="A129" s="194"/>
      <c r="B129" s="202"/>
      <c r="C129" s="41" t="s">
        <v>362</v>
      </c>
      <c r="D129" s="17" t="s">
        <v>363</v>
      </c>
      <c r="E129" s="82">
        <v>510</v>
      </c>
      <c r="F129" s="19" t="s">
        <v>361</v>
      </c>
      <c r="G129" s="20">
        <f t="shared" si="60"/>
        <v>128270473</v>
      </c>
      <c r="H129" s="20"/>
      <c r="I129" s="20">
        <v>118270473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>
        <v>10000000</v>
      </c>
      <c r="Y129" s="20"/>
      <c r="Z129" s="20"/>
      <c r="AA129" s="20"/>
      <c r="AB129" s="20"/>
      <c r="AC129" s="20"/>
      <c r="AD129" s="21">
        <f t="shared" si="114"/>
        <v>0.9220397355204264</v>
      </c>
      <c r="AE129" s="20">
        <f t="shared" si="121"/>
        <v>118270473</v>
      </c>
      <c r="AF129" s="20"/>
      <c r="AG129" s="20">
        <f>+'[2]ENERO 2019'!$K$1036</f>
        <v>118270473</v>
      </c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1">
        <f t="shared" si="92"/>
        <v>7.7960264479573604E-2</v>
      </c>
      <c r="BC129" s="20">
        <f t="shared" si="122"/>
        <v>10000000</v>
      </c>
      <c r="BD129" s="20">
        <f t="shared" si="123"/>
        <v>0</v>
      </c>
      <c r="BE129" s="20">
        <f t="shared" si="123"/>
        <v>0</v>
      </c>
      <c r="BF129" s="20">
        <f t="shared" si="123"/>
        <v>0</v>
      </c>
      <c r="BG129" s="20">
        <f t="shared" si="124"/>
        <v>0</v>
      </c>
      <c r="BH129" s="20">
        <f t="shared" si="124"/>
        <v>0</v>
      </c>
      <c r="BI129" s="20">
        <f t="shared" si="124"/>
        <v>0</v>
      </c>
      <c r="BJ129" s="20">
        <f t="shared" si="124"/>
        <v>0</v>
      </c>
      <c r="BK129" s="20">
        <f t="shared" si="124"/>
        <v>0</v>
      </c>
      <c r="BL129" s="20">
        <f t="shared" si="124"/>
        <v>0</v>
      </c>
      <c r="BM129" s="20">
        <f t="shared" si="124"/>
        <v>0</v>
      </c>
      <c r="BN129" s="20">
        <f t="shared" si="124"/>
        <v>0</v>
      </c>
      <c r="BO129" s="20">
        <f t="shared" si="124"/>
        <v>0</v>
      </c>
      <c r="BP129" s="20">
        <f t="shared" si="124"/>
        <v>0</v>
      </c>
      <c r="BQ129" s="20">
        <f t="shared" si="124"/>
        <v>0</v>
      </c>
      <c r="BR129" s="20">
        <f t="shared" si="124"/>
        <v>0</v>
      </c>
      <c r="BS129" s="20">
        <f t="shared" si="124"/>
        <v>0</v>
      </c>
      <c r="BT129" s="20">
        <f t="shared" si="124"/>
        <v>10000000</v>
      </c>
      <c r="BU129" s="20">
        <f t="shared" si="124"/>
        <v>0</v>
      </c>
      <c r="BV129" s="20">
        <f t="shared" si="124"/>
        <v>0</v>
      </c>
      <c r="BW129" s="20">
        <f t="shared" si="125"/>
        <v>0</v>
      </c>
      <c r="BX129" s="20"/>
      <c r="BY129" s="20">
        <f t="shared" si="126"/>
        <v>0</v>
      </c>
      <c r="BZ129" s="21">
        <f t="shared" si="111"/>
        <v>0.46451324772147679</v>
      </c>
      <c r="CA129" s="20">
        <f t="shared" si="127"/>
        <v>59583334</v>
      </c>
      <c r="CB129" s="20"/>
      <c r="CC129" s="20">
        <f>+'[2]ENERO 2019'!$H$1037</f>
        <v>59583334</v>
      </c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1">
        <f t="shared" si="79"/>
        <v>0.53548675227852316</v>
      </c>
      <c r="CY129" s="20">
        <f t="shared" si="115"/>
        <v>68687139</v>
      </c>
      <c r="CZ129" s="20">
        <f t="shared" si="128"/>
        <v>0</v>
      </c>
      <c r="DA129" s="20">
        <f t="shared" si="128"/>
        <v>58687139</v>
      </c>
      <c r="DB129" s="20">
        <f t="shared" si="128"/>
        <v>0</v>
      </c>
      <c r="DC129" s="20">
        <f t="shared" si="129"/>
        <v>0</v>
      </c>
      <c r="DD129" s="20">
        <f t="shared" si="129"/>
        <v>0</v>
      </c>
      <c r="DE129" s="20">
        <f t="shared" si="129"/>
        <v>0</v>
      </c>
      <c r="DF129" s="20">
        <f t="shared" si="129"/>
        <v>0</v>
      </c>
      <c r="DG129" s="20">
        <f t="shared" si="129"/>
        <v>0</v>
      </c>
      <c r="DH129" s="20">
        <f t="shared" si="129"/>
        <v>0</v>
      </c>
      <c r="DI129" s="20">
        <f t="shared" si="129"/>
        <v>0</v>
      </c>
      <c r="DJ129" s="20">
        <f t="shared" si="129"/>
        <v>0</v>
      </c>
      <c r="DK129" s="20">
        <f t="shared" si="129"/>
        <v>0</v>
      </c>
      <c r="DL129" s="20">
        <f t="shared" si="129"/>
        <v>0</v>
      </c>
      <c r="DM129" s="20">
        <f t="shared" si="129"/>
        <v>0</v>
      </c>
      <c r="DN129" s="20">
        <f t="shared" si="129"/>
        <v>0</v>
      </c>
      <c r="DO129" s="20">
        <f t="shared" si="129"/>
        <v>0</v>
      </c>
      <c r="DP129" s="20">
        <f t="shared" si="129"/>
        <v>10000000</v>
      </c>
      <c r="DQ129" s="20">
        <f t="shared" si="129"/>
        <v>0</v>
      </c>
      <c r="DR129" s="20">
        <f t="shared" si="129"/>
        <v>0</v>
      </c>
      <c r="DS129" s="20">
        <f t="shared" si="130"/>
        <v>0</v>
      </c>
      <c r="DT129" s="20"/>
      <c r="DU129" s="20">
        <f t="shared" si="131"/>
        <v>0</v>
      </c>
    </row>
    <row r="130" spans="1:125" ht="32.25" customHeight="1" x14ac:dyDescent="0.3">
      <c r="A130" s="194"/>
      <c r="B130" s="202"/>
      <c r="C130" s="41" t="s">
        <v>364</v>
      </c>
      <c r="D130" s="17" t="s">
        <v>365</v>
      </c>
      <c r="E130" s="82">
        <v>510</v>
      </c>
      <c r="F130" s="19" t="s">
        <v>361</v>
      </c>
      <c r="G130" s="20">
        <f t="shared" si="60"/>
        <v>160000000</v>
      </c>
      <c r="H130" s="20"/>
      <c r="I130" s="20">
        <v>150000000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>
        <v>10000000</v>
      </c>
      <c r="Y130" s="20"/>
      <c r="Z130" s="20"/>
      <c r="AA130" s="20"/>
      <c r="AB130" s="20"/>
      <c r="AC130" s="20"/>
      <c r="AD130" s="21">
        <f t="shared" si="114"/>
        <v>0.9375</v>
      </c>
      <c r="AE130" s="20">
        <f t="shared" si="121"/>
        <v>150000000</v>
      </c>
      <c r="AF130" s="20"/>
      <c r="AG130" s="20">
        <f>+'[2]ENERO 2019'!$K$1048</f>
        <v>150000000</v>
      </c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1">
        <f t="shared" si="92"/>
        <v>6.25E-2</v>
      </c>
      <c r="BC130" s="20">
        <f t="shared" si="122"/>
        <v>10000000</v>
      </c>
      <c r="BD130" s="20">
        <f t="shared" si="123"/>
        <v>0</v>
      </c>
      <c r="BE130" s="20">
        <f t="shared" si="123"/>
        <v>0</v>
      </c>
      <c r="BF130" s="20">
        <f t="shared" si="123"/>
        <v>0</v>
      </c>
      <c r="BG130" s="20">
        <f t="shared" si="124"/>
        <v>0</v>
      </c>
      <c r="BH130" s="20">
        <f t="shared" si="124"/>
        <v>0</v>
      </c>
      <c r="BI130" s="20">
        <f t="shared" si="124"/>
        <v>0</v>
      </c>
      <c r="BJ130" s="20">
        <f t="shared" si="124"/>
        <v>0</v>
      </c>
      <c r="BK130" s="20">
        <f t="shared" si="124"/>
        <v>0</v>
      </c>
      <c r="BL130" s="20">
        <f t="shared" si="124"/>
        <v>0</v>
      </c>
      <c r="BM130" s="20">
        <f t="shared" si="124"/>
        <v>0</v>
      </c>
      <c r="BN130" s="20">
        <f t="shared" si="124"/>
        <v>0</v>
      </c>
      <c r="BO130" s="20">
        <f t="shared" si="124"/>
        <v>0</v>
      </c>
      <c r="BP130" s="20">
        <f t="shared" si="124"/>
        <v>0</v>
      </c>
      <c r="BQ130" s="20">
        <f t="shared" si="124"/>
        <v>0</v>
      </c>
      <c r="BR130" s="20">
        <f t="shared" si="124"/>
        <v>0</v>
      </c>
      <c r="BS130" s="20">
        <f t="shared" si="124"/>
        <v>0</v>
      </c>
      <c r="BT130" s="20">
        <f t="shared" si="124"/>
        <v>10000000</v>
      </c>
      <c r="BU130" s="20">
        <f t="shared" si="124"/>
        <v>0</v>
      </c>
      <c r="BV130" s="20">
        <f t="shared" si="124"/>
        <v>0</v>
      </c>
      <c r="BW130" s="20">
        <f t="shared" si="125"/>
        <v>0</v>
      </c>
      <c r="BX130" s="20"/>
      <c r="BY130" s="20">
        <f t="shared" si="126"/>
        <v>0</v>
      </c>
      <c r="BZ130" s="21">
        <f t="shared" si="111"/>
        <v>0.25311458125000003</v>
      </c>
      <c r="CA130" s="20">
        <f t="shared" si="127"/>
        <v>40498333</v>
      </c>
      <c r="CB130" s="20"/>
      <c r="CC130" s="20">
        <f>+'[2]ENERO 2019'!$H$1049</f>
        <v>40498333</v>
      </c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1">
        <f t="shared" si="79"/>
        <v>0.74688541875000003</v>
      </c>
      <c r="CY130" s="20">
        <f t="shared" si="115"/>
        <v>119501667</v>
      </c>
      <c r="CZ130" s="20">
        <f t="shared" si="128"/>
        <v>0</v>
      </c>
      <c r="DA130" s="20">
        <f t="shared" si="128"/>
        <v>109501667</v>
      </c>
      <c r="DB130" s="20">
        <f t="shared" si="128"/>
        <v>0</v>
      </c>
      <c r="DC130" s="20">
        <f t="shared" si="129"/>
        <v>0</v>
      </c>
      <c r="DD130" s="20">
        <f t="shared" si="129"/>
        <v>0</v>
      </c>
      <c r="DE130" s="20">
        <f t="shared" si="129"/>
        <v>0</v>
      </c>
      <c r="DF130" s="20">
        <f t="shared" si="129"/>
        <v>0</v>
      </c>
      <c r="DG130" s="20">
        <f t="shared" si="129"/>
        <v>0</v>
      </c>
      <c r="DH130" s="20">
        <f t="shared" si="129"/>
        <v>0</v>
      </c>
      <c r="DI130" s="20">
        <f t="shared" si="129"/>
        <v>0</v>
      </c>
      <c r="DJ130" s="20">
        <f t="shared" si="129"/>
        <v>0</v>
      </c>
      <c r="DK130" s="20">
        <f t="shared" si="129"/>
        <v>0</v>
      </c>
      <c r="DL130" s="20">
        <f t="shared" si="129"/>
        <v>0</v>
      </c>
      <c r="DM130" s="20">
        <f t="shared" si="129"/>
        <v>0</v>
      </c>
      <c r="DN130" s="20">
        <f t="shared" si="129"/>
        <v>0</v>
      </c>
      <c r="DO130" s="20">
        <f t="shared" si="129"/>
        <v>0</v>
      </c>
      <c r="DP130" s="20">
        <f t="shared" si="129"/>
        <v>10000000</v>
      </c>
      <c r="DQ130" s="20">
        <f t="shared" si="129"/>
        <v>0</v>
      </c>
      <c r="DR130" s="20">
        <f t="shared" si="129"/>
        <v>0</v>
      </c>
      <c r="DS130" s="20">
        <f t="shared" si="130"/>
        <v>0</v>
      </c>
      <c r="DT130" s="20"/>
      <c r="DU130" s="20">
        <f t="shared" si="131"/>
        <v>0</v>
      </c>
    </row>
    <row r="131" spans="1:125" ht="25.5" customHeight="1" x14ac:dyDescent="0.3">
      <c r="A131" s="194"/>
      <c r="B131" s="202"/>
      <c r="C131" s="41" t="s">
        <v>366</v>
      </c>
      <c r="D131" s="17" t="s">
        <v>367</v>
      </c>
      <c r="E131" s="82">
        <v>510</v>
      </c>
      <c r="F131" s="19" t="s">
        <v>361</v>
      </c>
      <c r="G131" s="20">
        <f t="shared" si="60"/>
        <v>14000000</v>
      </c>
      <c r="H131" s="20"/>
      <c r="I131" s="20">
        <v>7000000</v>
      </c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>
        <v>7000000</v>
      </c>
      <c r="Y131" s="20"/>
      <c r="Z131" s="20"/>
      <c r="AA131" s="20"/>
      <c r="AB131" s="20"/>
      <c r="AC131" s="20"/>
      <c r="AD131" s="21">
        <f t="shared" si="114"/>
        <v>0</v>
      </c>
      <c r="AE131" s="20">
        <f t="shared" si="121"/>
        <v>0</v>
      </c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1">
        <f t="shared" si="92"/>
        <v>1</v>
      </c>
      <c r="BC131" s="20">
        <f t="shared" si="122"/>
        <v>14000000</v>
      </c>
      <c r="BD131" s="20">
        <f t="shared" si="123"/>
        <v>0</v>
      </c>
      <c r="BE131" s="20">
        <f t="shared" si="123"/>
        <v>7000000</v>
      </c>
      <c r="BF131" s="20">
        <f t="shared" si="123"/>
        <v>0</v>
      </c>
      <c r="BG131" s="20">
        <f t="shared" si="124"/>
        <v>0</v>
      </c>
      <c r="BH131" s="20">
        <f t="shared" si="124"/>
        <v>0</v>
      </c>
      <c r="BI131" s="20">
        <f t="shared" si="124"/>
        <v>0</v>
      </c>
      <c r="BJ131" s="20">
        <f t="shared" si="124"/>
        <v>0</v>
      </c>
      <c r="BK131" s="20">
        <f t="shared" si="124"/>
        <v>0</v>
      </c>
      <c r="BL131" s="20">
        <f t="shared" si="124"/>
        <v>0</v>
      </c>
      <c r="BM131" s="20">
        <f t="shared" si="124"/>
        <v>0</v>
      </c>
      <c r="BN131" s="20">
        <f t="shared" si="124"/>
        <v>0</v>
      </c>
      <c r="BO131" s="20">
        <f t="shared" si="124"/>
        <v>0</v>
      </c>
      <c r="BP131" s="20">
        <f t="shared" si="124"/>
        <v>0</v>
      </c>
      <c r="BQ131" s="20">
        <f t="shared" si="124"/>
        <v>0</v>
      </c>
      <c r="BR131" s="20">
        <f t="shared" si="124"/>
        <v>0</v>
      </c>
      <c r="BS131" s="20">
        <f t="shared" si="124"/>
        <v>0</v>
      </c>
      <c r="BT131" s="20">
        <f t="shared" si="124"/>
        <v>7000000</v>
      </c>
      <c r="BU131" s="20">
        <f t="shared" si="124"/>
        <v>0</v>
      </c>
      <c r="BV131" s="20">
        <f t="shared" si="124"/>
        <v>0</v>
      </c>
      <c r="BW131" s="20">
        <f t="shared" si="125"/>
        <v>0</v>
      </c>
      <c r="BX131" s="20"/>
      <c r="BY131" s="20">
        <f t="shared" si="126"/>
        <v>0</v>
      </c>
      <c r="BZ131" s="21">
        <f t="shared" si="111"/>
        <v>0</v>
      </c>
      <c r="CA131" s="20">
        <f t="shared" si="127"/>
        <v>0</v>
      </c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1">
        <f t="shared" si="79"/>
        <v>1</v>
      </c>
      <c r="CY131" s="20">
        <f t="shared" si="115"/>
        <v>14000000</v>
      </c>
      <c r="CZ131" s="20">
        <f t="shared" si="128"/>
        <v>0</v>
      </c>
      <c r="DA131" s="20">
        <f t="shared" si="128"/>
        <v>7000000</v>
      </c>
      <c r="DB131" s="20">
        <f t="shared" si="128"/>
        <v>0</v>
      </c>
      <c r="DC131" s="20">
        <f t="shared" si="129"/>
        <v>0</v>
      </c>
      <c r="DD131" s="20">
        <f t="shared" si="129"/>
        <v>0</v>
      </c>
      <c r="DE131" s="20">
        <f t="shared" si="129"/>
        <v>0</v>
      </c>
      <c r="DF131" s="20">
        <f t="shared" si="129"/>
        <v>0</v>
      </c>
      <c r="DG131" s="20">
        <f t="shared" si="129"/>
        <v>0</v>
      </c>
      <c r="DH131" s="20">
        <f t="shared" si="129"/>
        <v>0</v>
      </c>
      <c r="DI131" s="20">
        <f t="shared" si="129"/>
        <v>0</v>
      </c>
      <c r="DJ131" s="20">
        <f t="shared" si="129"/>
        <v>0</v>
      </c>
      <c r="DK131" s="20">
        <f t="shared" si="129"/>
        <v>0</v>
      </c>
      <c r="DL131" s="20">
        <f t="shared" si="129"/>
        <v>0</v>
      </c>
      <c r="DM131" s="20">
        <f t="shared" si="129"/>
        <v>0</v>
      </c>
      <c r="DN131" s="20">
        <f t="shared" si="129"/>
        <v>0</v>
      </c>
      <c r="DO131" s="20">
        <f t="shared" si="129"/>
        <v>0</v>
      </c>
      <c r="DP131" s="20">
        <f t="shared" si="129"/>
        <v>7000000</v>
      </c>
      <c r="DQ131" s="20">
        <f t="shared" si="129"/>
        <v>0</v>
      </c>
      <c r="DR131" s="20">
        <f t="shared" si="129"/>
        <v>0</v>
      </c>
      <c r="DS131" s="20">
        <f t="shared" si="130"/>
        <v>0</v>
      </c>
      <c r="DT131" s="20"/>
      <c r="DU131" s="20">
        <f t="shared" si="131"/>
        <v>0</v>
      </c>
    </row>
    <row r="132" spans="1:125" ht="75.75" customHeight="1" x14ac:dyDescent="0.3">
      <c r="A132" s="194"/>
      <c r="B132" s="202"/>
      <c r="C132" s="41" t="s">
        <v>368</v>
      </c>
      <c r="D132" s="26" t="s">
        <v>369</v>
      </c>
      <c r="E132" s="82">
        <v>510</v>
      </c>
      <c r="F132" s="19" t="s">
        <v>370</v>
      </c>
      <c r="G132" s="20">
        <f t="shared" si="60"/>
        <v>0</v>
      </c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1" t="e">
        <f t="shared" si="114"/>
        <v>#DIV/0!</v>
      </c>
      <c r="AE132" s="20">
        <f t="shared" si="121"/>
        <v>0</v>
      </c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1" t="e">
        <f t="shared" si="92"/>
        <v>#DIV/0!</v>
      </c>
      <c r="BC132" s="20">
        <f t="shared" si="122"/>
        <v>0</v>
      </c>
      <c r="BD132" s="20">
        <f t="shared" si="123"/>
        <v>0</v>
      </c>
      <c r="BE132" s="20">
        <f t="shared" si="123"/>
        <v>0</v>
      </c>
      <c r="BF132" s="20">
        <f t="shared" si="123"/>
        <v>0</v>
      </c>
      <c r="BG132" s="20">
        <f t="shared" si="124"/>
        <v>0</v>
      </c>
      <c r="BH132" s="20">
        <f t="shared" si="124"/>
        <v>0</v>
      </c>
      <c r="BI132" s="20">
        <f t="shared" si="124"/>
        <v>0</v>
      </c>
      <c r="BJ132" s="20">
        <f t="shared" si="124"/>
        <v>0</v>
      </c>
      <c r="BK132" s="20">
        <f t="shared" si="124"/>
        <v>0</v>
      </c>
      <c r="BL132" s="20">
        <f t="shared" si="124"/>
        <v>0</v>
      </c>
      <c r="BM132" s="20">
        <f t="shared" si="124"/>
        <v>0</v>
      </c>
      <c r="BN132" s="20">
        <f t="shared" si="124"/>
        <v>0</v>
      </c>
      <c r="BO132" s="20">
        <f t="shared" si="124"/>
        <v>0</v>
      </c>
      <c r="BP132" s="20">
        <f t="shared" si="124"/>
        <v>0</v>
      </c>
      <c r="BQ132" s="20">
        <f t="shared" si="124"/>
        <v>0</v>
      </c>
      <c r="BR132" s="20">
        <f t="shared" si="124"/>
        <v>0</v>
      </c>
      <c r="BS132" s="20">
        <f t="shared" si="124"/>
        <v>0</v>
      </c>
      <c r="BT132" s="20">
        <f t="shared" si="124"/>
        <v>0</v>
      </c>
      <c r="BU132" s="20">
        <f t="shared" si="124"/>
        <v>0</v>
      </c>
      <c r="BV132" s="20">
        <f t="shared" si="124"/>
        <v>0</v>
      </c>
      <c r="BW132" s="20">
        <f t="shared" si="125"/>
        <v>0</v>
      </c>
      <c r="BX132" s="20"/>
      <c r="BY132" s="20">
        <f t="shared" si="126"/>
        <v>0</v>
      </c>
      <c r="BZ132" s="21" t="e">
        <f t="shared" si="111"/>
        <v>#DIV/0!</v>
      </c>
      <c r="CA132" s="20">
        <f t="shared" si="127"/>
        <v>0</v>
      </c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1" t="e">
        <f t="shared" si="79"/>
        <v>#DIV/0!</v>
      </c>
      <c r="CY132" s="20">
        <f t="shared" si="115"/>
        <v>0</v>
      </c>
      <c r="CZ132" s="20">
        <f t="shared" si="128"/>
        <v>0</v>
      </c>
      <c r="DA132" s="20">
        <f t="shared" si="128"/>
        <v>0</v>
      </c>
      <c r="DB132" s="20">
        <f t="shared" si="128"/>
        <v>0</v>
      </c>
      <c r="DC132" s="20">
        <f t="shared" si="129"/>
        <v>0</v>
      </c>
      <c r="DD132" s="20">
        <f t="shared" si="129"/>
        <v>0</v>
      </c>
      <c r="DE132" s="20">
        <f t="shared" si="129"/>
        <v>0</v>
      </c>
      <c r="DF132" s="20">
        <f t="shared" si="129"/>
        <v>0</v>
      </c>
      <c r="DG132" s="20">
        <f t="shared" si="129"/>
        <v>0</v>
      </c>
      <c r="DH132" s="20">
        <f t="shared" si="129"/>
        <v>0</v>
      </c>
      <c r="DI132" s="20">
        <f t="shared" si="129"/>
        <v>0</v>
      </c>
      <c r="DJ132" s="20">
        <f t="shared" si="129"/>
        <v>0</v>
      </c>
      <c r="DK132" s="20">
        <f t="shared" si="129"/>
        <v>0</v>
      </c>
      <c r="DL132" s="20">
        <f t="shared" si="129"/>
        <v>0</v>
      </c>
      <c r="DM132" s="20">
        <f t="shared" si="129"/>
        <v>0</v>
      </c>
      <c r="DN132" s="20">
        <f t="shared" si="129"/>
        <v>0</v>
      </c>
      <c r="DO132" s="20">
        <f t="shared" si="129"/>
        <v>0</v>
      </c>
      <c r="DP132" s="20">
        <f t="shared" si="129"/>
        <v>0</v>
      </c>
      <c r="DQ132" s="20">
        <f t="shared" si="129"/>
        <v>0</v>
      </c>
      <c r="DR132" s="20">
        <f t="shared" si="129"/>
        <v>0</v>
      </c>
      <c r="DS132" s="20">
        <f t="shared" si="130"/>
        <v>0</v>
      </c>
      <c r="DT132" s="20"/>
      <c r="DU132" s="20">
        <f t="shared" si="131"/>
        <v>0</v>
      </c>
    </row>
    <row r="133" spans="1:125" ht="82.5" customHeight="1" x14ac:dyDescent="0.3">
      <c r="A133" s="194"/>
      <c r="B133" s="202"/>
      <c r="C133" s="41" t="s">
        <v>371</v>
      </c>
      <c r="D133" s="26" t="s">
        <v>372</v>
      </c>
      <c r="E133" s="82">
        <v>510</v>
      </c>
      <c r="F133" s="19" t="s">
        <v>370</v>
      </c>
      <c r="G133" s="20">
        <f t="shared" si="60"/>
        <v>4000000</v>
      </c>
      <c r="H133" s="20"/>
      <c r="I133" s="20">
        <v>4000000</v>
      </c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1">
        <f t="shared" si="114"/>
        <v>0</v>
      </c>
      <c r="AE133" s="20">
        <f t="shared" si="121"/>
        <v>0</v>
      </c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1">
        <f t="shared" si="92"/>
        <v>1</v>
      </c>
      <c r="BC133" s="20">
        <f t="shared" si="122"/>
        <v>4000000</v>
      </c>
      <c r="BD133" s="20">
        <f t="shared" si="123"/>
        <v>0</v>
      </c>
      <c r="BE133" s="20">
        <f t="shared" si="123"/>
        <v>4000000</v>
      </c>
      <c r="BF133" s="20">
        <f t="shared" si="123"/>
        <v>0</v>
      </c>
      <c r="BG133" s="20">
        <f t="shared" si="124"/>
        <v>0</v>
      </c>
      <c r="BH133" s="20">
        <f t="shared" si="124"/>
        <v>0</v>
      </c>
      <c r="BI133" s="20">
        <f t="shared" si="124"/>
        <v>0</v>
      </c>
      <c r="BJ133" s="20">
        <f t="shared" si="124"/>
        <v>0</v>
      </c>
      <c r="BK133" s="20">
        <f t="shared" si="124"/>
        <v>0</v>
      </c>
      <c r="BL133" s="20">
        <f t="shared" si="124"/>
        <v>0</v>
      </c>
      <c r="BM133" s="20">
        <f t="shared" si="124"/>
        <v>0</v>
      </c>
      <c r="BN133" s="20">
        <f t="shared" si="124"/>
        <v>0</v>
      </c>
      <c r="BO133" s="20">
        <f t="shared" si="124"/>
        <v>0</v>
      </c>
      <c r="BP133" s="20">
        <f t="shared" si="124"/>
        <v>0</v>
      </c>
      <c r="BQ133" s="20">
        <f t="shared" si="124"/>
        <v>0</v>
      </c>
      <c r="BR133" s="20">
        <f t="shared" si="124"/>
        <v>0</v>
      </c>
      <c r="BS133" s="20">
        <f t="shared" si="124"/>
        <v>0</v>
      </c>
      <c r="BT133" s="20">
        <f t="shared" si="124"/>
        <v>0</v>
      </c>
      <c r="BU133" s="20">
        <f t="shared" si="124"/>
        <v>0</v>
      </c>
      <c r="BV133" s="20">
        <f t="shared" si="124"/>
        <v>0</v>
      </c>
      <c r="BW133" s="20">
        <f t="shared" si="125"/>
        <v>0</v>
      </c>
      <c r="BX133" s="20"/>
      <c r="BY133" s="20">
        <f t="shared" si="126"/>
        <v>0</v>
      </c>
      <c r="BZ133" s="21">
        <f t="shared" si="111"/>
        <v>0</v>
      </c>
      <c r="CA133" s="20">
        <f t="shared" si="127"/>
        <v>0</v>
      </c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1">
        <f t="shared" si="79"/>
        <v>1</v>
      </c>
      <c r="CY133" s="20">
        <f t="shared" si="115"/>
        <v>4000000</v>
      </c>
      <c r="CZ133" s="20">
        <f t="shared" si="128"/>
        <v>0</v>
      </c>
      <c r="DA133" s="20">
        <f t="shared" si="128"/>
        <v>4000000</v>
      </c>
      <c r="DB133" s="20">
        <f t="shared" si="128"/>
        <v>0</v>
      </c>
      <c r="DC133" s="20">
        <f t="shared" si="129"/>
        <v>0</v>
      </c>
      <c r="DD133" s="20">
        <f t="shared" si="129"/>
        <v>0</v>
      </c>
      <c r="DE133" s="20">
        <f t="shared" si="129"/>
        <v>0</v>
      </c>
      <c r="DF133" s="20">
        <f t="shared" si="129"/>
        <v>0</v>
      </c>
      <c r="DG133" s="20">
        <f t="shared" si="129"/>
        <v>0</v>
      </c>
      <c r="DH133" s="20">
        <f t="shared" si="129"/>
        <v>0</v>
      </c>
      <c r="DI133" s="20">
        <f t="shared" si="129"/>
        <v>0</v>
      </c>
      <c r="DJ133" s="20">
        <f t="shared" si="129"/>
        <v>0</v>
      </c>
      <c r="DK133" s="20">
        <f t="shared" si="129"/>
        <v>0</v>
      </c>
      <c r="DL133" s="20">
        <f t="shared" si="129"/>
        <v>0</v>
      </c>
      <c r="DM133" s="20">
        <f t="shared" si="129"/>
        <v>0</v>
      </c>
      <c r="DN133" s="20">
        <f t="shared" si="129"/>
        <v>0</v>
      </c>
      <c r="DO133" s="20">
        <f t="shared" si="129"/>
        <v>0</v>
      </c>
      <c r="DP133" s="20">
        <f t="shared" si="129"/>
        <v>0</v>
      </c>
      <c r="DQ133" s="20">
        <f t="shared" si="129"/>
        <v>0</v>
      </c>
      <c r="DR133" s="20">
        <f t="shared" si="129"/>
        <v>0</v>
      </c>
      <c r="DS133" s="20">
        <f t="shared" si="130"/>
        <v>0</v>
      </c>
      <c r="DT133" s="20"/>
      <c r="DU133" s="20">
        <f t="shared" si="131"/>
        <v>0</v>
      </c>
    </row>
    <row r="134" spans="1:125" ht="29.25" customHeight="1" x14ac:dyDescent="0.3">
      <c r="A134" s="194"/>
      <c r="B134" s="203"/>
      <c r="C134" s="41" t="s">
        <v>373</v>
      </c>
      <c r="D134" s="26" t="s">
        <v>374</v>
      </c>
      <c r="E134" s="82">
        <v>510</v>
      </c>
      <c r="F134" s="19" t="s">
        <v>293</v>
      </c>
      <c r="G134" s="20">
        <f t="shared" si="60"/>
        <v>100000000</v>
      </c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>
        <v>100000000</v>
      </c>
      <c r="Y134" s="20"/>
      <c r="Z134" s="20"/>
      <c r="AA134" s="20"/>
      <c r="AB134" s="20"/>
      <c r="AC134" s="20"/>
      <c r="AD134" s="21">
        <f t="shared" si="114"/>
        <v>0</v>
      </c>
      <c r="AE134" s="20">
        <f t="shared" si="121"/>
        <v>0</v>
      </c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1">
        <f t="shared" si="92"/>
        <v>1</v>
      </c>
      <c r="BC134" s="20">
        <f t="shared" si="122"/>
        <v>100000000</v>
      </c>
      <c r="BD134" s="20">
        <f t="shared" si="123"/>
        <v>0</v>
      </c>
      <c r="BE134" s="20">
        <f t="shared" si="123"/>
        <v>0</v>
      </c>
      <c r="BF134" s="20">
        <f t="shared" si="123"/>
        <v>0</v>
      </c>
      <c r="BG134" s="20">
        <f t="shared" si="124"/>
        <v>0</v>
      </c>
      <c r="BH134" s="20">
        <f t="shared" si="124"/>
        <v>0</v>
      </c>
      <c r="BI134" s="20">
        <f t="shared" si="124"/>
        <v>0</v>
      </c>
      <c r="BJ134" s="20">
        <f t="shared" si="124"/>
        <v>0</v>
      </c>
      <c r="BK134" s="20">
        <f t="shared" si="124"/>
        <v>0</v>
      </c>
      <c r="BL134" s="20">
        <f t="shared" si="124"/>
        <v>0</v>
      </c>
      <c r="BM134" s="20">
        <f t="shared" si="124"/>
        <v>0</v>
      </c>
      <c r="BN134" s="20">
        <f t="shared" si="124"/>
        <v>0</v>
      </c>
      <c r="BO134" s="20">
        <f t="shared" si="124"/>
        <v>0</v>
      </c>
      <c r="BP134" s="20">
        <f t="shared" si="124"/>
        <v>0</v>
      </c>
      <c r="BQ134" s="20">
        <f t="shared" si="124"/>
        <v>0</v>
      </c>
      <c r="BR134" s="20">
        <f t="shared" si="124"/>
        <v>0</v>
      </c>
      <c r="BS134" s="20">
        <f t="shared" si="124"/>
        <v>0</v>
      </c>
      <c r="BT134" s="20">
        <f t="shared" si="124"/>
        <v>100000000</v>
      </c>
      <c r="BU134" s="20">
        <f t="shared" si="124"/>
        <v>0</v>
      </c>
      <c r="BV134" s="20">
        <f t="shared" ref="BV134:BV136" si="132">Z134-AX134</f>
        <v>0</v>
      </c>
      <c r="BW134" s="20">
        <f t="shared" si="125"/>
        <v>0</v>
      </c>
      <c r="BX134" s="20"/>
      <c r="BY134" s="20">
        <f t="shared" si="126"/>
        <v>0</v>
      </c>
      <c r="BZ134" s="21"/>
      <c r="CA134" s="20">
        <f t="shared" si="127"/>
        <v>0</v>
      </c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1">
        <f t="shared" si="79"/>
        <v>1</v>
      </c>
      <c r="CY134" s="20">
        <f t="shared" si="115"/>
        <v>100000000</v>
      </c>
      <c r="CZ134" s="20">
        <f t="shared" si="128"/>
        <v>0</v>
      </c>
      <c r="DA134" s="20">
        <f t="shared" si="128"/>
        <v>0</v>
      </c>
      <c r="DB134" s="20">
        <f t="shared" si="128"/>
        <v>0</v>
      </c>
      <c r="DC134" s="20">
        <f t="shared" si="129"/>
        <v>0</v>
      </c>
      <c r="DD134" s="20">
        <f t="shared" si="129"/>
        <v>0</v>
      </c>
      <c r="DE134" s="20">
        <f t="shared" si="129"/>
        <v>0</v>
      </c>
      <c r="DF134" s="20">
        <f t="shared" si="129"/>
        <v>0</v>
      </c>
      <c r="DG134" s="20">
        <f t="shared" si="129"/>
        <v>0</v>
      </c>
      <c r="DH134" s="20">
        <f t="shared" si="129"/>
        <v>0</v>
      </c>
      <c r="DI134" s="20">
        <f t="shared" si="129"/>
        <v>0</v>
      </c>
      <c r="DJ134" s="20">
        <f t="shared" si="129"/>
        <v>0</v>
      </c>
      <c r="DK134" s="20">
        <f t="shared" si="129"/>
        <v>0</v>
      </c>
      <c r="DL134" s="20">
        <f t="shared" si="129"/>
        <v>0</v>
      </c>
      <c r="DM134" s="20">
        <f t="shared" si="129"/>
        <v>0</v>
      </c>
      <c r="DN134" s="20">
        <f t="shared" si="129"/>
        <v>0</v>
      </c>
      <c r="DO134" s="20">
        <f t="shared" si="129"/>
        <v>0</v>
      </c>
      <c r="DP134" s="20">
        <f t="shared" si="129"/>
        <v>100000000</v>
      </c>
      <c r="DQ134" s="20">
        <f t="shared" si="129"/>
        <v>0</v>
      </c>
      <c r="DR134" s="20">
        <f t="shared" ref="DR134:DR136" si="133">Z134-CT134</f>
        <v>0</v>
      </c>
      <c r="DS134" s="20">
        <f t="shared" si="130"/>
        <v>0</v>
      </c>
      <c r="DT134" s="20"/>
      <c r="DU134" s="20">
        <f t="shared" si="131"/>
        <v>0</v>
      </c>
    </row>
    <row r="135" spans="1:125" ht="49.5" customHeight="1" x14ac:dyDescent="0.3">
      <c r="A135" s="194"/>
      <c r="B135" s="204" t="s">
        <v>375</v>
      </c>
      <c r="C135" s="41" t="s">
        <v>376</v>
      </c>
      <c r="D135" s="26" t="s">
        <v>377</v>
      </c>
      <c r="E135" s="82">
        <v>310</v>
      </c>
      <c r="F135" s="19" t="s">
        <v>378</v>
      </c>
      <c r="G135" s="20">
        <f t="shared" ref="G135:G136" si="134">SUM(H135:AC135)</f>
        <v>128000000</v>
      </c>
      <c r="H135" s="20"/>
      <c r="I135" s="20">
        <f>150000000-35000000</f>
        <v>115000000</v>
      </c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>
        <f>13000000</f>
        <v>13000000</v>
      </c>
      <c r="AD135" s="21">
        <f>+AE135/G135</f>
        <v>0.71875</v>
      </c>
      <c r="AE135" s="20">
        <f t="shared" ref="AE135" si="135">SUM(AF135:BA135)</f>
        <v>92000000</v>
      </c>
      <c r="AF135" s="20"/>
      <c r="AG135" s="20">
        <f>+'[1]FEBRERO 2019'!$K$168</f>
        <v>90000000</v>
      </c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>
        <f>+'[1]FEBRERO 2019'!$AF$168</f>
        <v>2000000</v>
      </c>
      <c r="BB135" s="21">
        <f t="shared" si="92"/>
        <v>0.28125</v>
      </c>
      <c r="BC135" s="20">
        <f t="shared" si="122"/>
        <v>36000000</v>
      </c>
      <c r="BD135" s="20">
        <f t="shared" si="123"/>
        <v>0</v>
      </c>
      <c r="BE135" s="20">
        <f t="shared" si="123"/>
        <v>25000000</v>
      </c>
      <c r="BF135" s="20">
        <f t="shared" si="123"/>
        <v>0</v>
      </c>
      <c r="BG135" s="20">
        <f t="shared" si="123"/>
        <v>0</v>
      </c>
      <c r="BH135" s="20">
        <f t="shared" si="123"/>
        <v>0</v>
      </c>
      <c r="BI135" s="20">
        <f t="shared" si="123"/>
        <v>0</v>
      </c>
      <c r="BJ135" s="20">
        <f t="shared" si="123"/>
        <v>0</v>
      </c>
      <c r="BK135" s="20">
        <f t="shared" si="123"/>
        <v>0</v>
      </c>
      <c r="BL135" s="20">
        <f t="shared" si="123"/>
        <v>0</v>
      </c>
      <c r="BM135" s="20">
        <f t="shared" si="123"/>
        <v>0</v>
      </c>
      <c r="BN135" s="20">
        <f t="shared" si="123"/>
        <v>0</v>
      </c>
      <c r="BO135" s="20">
        <f t="shared" si="123"/>
        <v>0</v>
      </c>
      <c r="BP135" s="20">
        <f t="shared" si="123"/>
        <v>0</v>
      </c>
      <c r="BQ135" s="20">
        <f t="shared" si="123"/>
        <v>0</v>
      </c>
      <c r="BR135" s="20">
        <f t="shared" si="123"/>
        <v>0</v>
      </c>
      <c r="BS135" s="20">
        <f t="shared" si="123"/>
        <v>0</v>
      </c>
      <c r="BT135" s="20">
        <f t="shared" ref="BT135:BU136" si="136">X135-AV135</f>
        <v>0</v>
      </c>
      <c r="BU135" s="20">
        <f t="shared" si="136"/>
        <v>0</v>
      </c>
      <c r="BV135" s="20">
        <f t="shared" si="132"/>
        <v>0</v>
      </c>
      <c r="BW135" s="20">
        <f t="shared" si="125"/>
        <v>0</v>
      </c>
      <c r="BX135" s="20"/>
      <c r="BY135" s="20">
        <f t="shared" si="126"/>
        <v>11000000</v>
      </c>
      <c r="BZ135" s="21">
        <f>+CA135/G135</f>
        <v>0.28225044531249999</v>
      </c>
      <c r="CA135" s="20">
        <f t="shared" si="127"/>
        <v>36128057</v>
      </c>
      <c r="CB135" s="20"/>
      <c r="CC135" s="20">
        <f>+'[1]FEBRERO 2019'!$H$169+'[1]FEBRERO 2019'!$H$181</f>
        <v>36128057</v>
      </c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1">
        <f t="shared" si="79"/>
        <v>0.71774955468750001</v>
      </c>
      <c r="CY135" s="20">
        <f t="shared" si="115"/>
        <v>91871943</v>
      </c>
      <c r="CZ135" s="20">
        <f t="shared" si="128"/>
        <v>0</v>
      </c>
      <c r="DA135" s="20">
        <f t="shared" si="128"/>
        <v>78871943</v>
      </c>
      <c r="DB135" s="20">
        <f t="shared" si="128"/>
        <v>0</v>
      </c>
      <c r="DC135" s="20">
        <f t="shared" si="128"/>
        <v>0</v>
      </c>
      <c r="DD135" s="20">
        <f t="shared" si="128"/>
        <v>0</v>
      </c>
      <c r="DE135" s="20">
        <f t="shared" si="128"/>
        <v>0</v>
      </c>
      <c r="DF135" s="20">
        <f t="shared" si="128"/>
        <v>0</v>
      </c>
      <c r="DG135" s="20">
        <f t="shared" si="128"/>
        <v>0</v>
      </c>
      <c r="DH135" s="20">
        <f t="shared" si="128"/>
        <v>0</v>
      </c>
      <c r="DI135" s="20">
        <f t="shared" si="128"/>
        <v>0</v>
      </c>
      <c r="DJ135" s="20">
        <f t="shared" si="128"/>
        <v>0</v>
      </c>
      <c r="DK135" s="20">
        <f t="shared" si="128"/>
        <v>0</v>
      </c>
      <c r="DL135" s="20">
        <f t="shared" si="128"/>
        <v>0</v>
      </c>
      <c r="DM135" s="20">
        <f t="shared" si="128"/>
        <v>0</v>
      </c>
      <c r="DN135" s="20">
        <f t="shared" si="128"/>
        <v>0</v>
      </c>
      <c r="DO135" s="20">
        <f t="shared" si="128"/>
        <v>0</v>
      </c>
      <c r="DP135" s="20">
        <f t="shared" ref="DP135:DQ136" si="137">X135-CR135</f>
        <v>0</v>
      </c>
      <c r="DQ135" s="20">
        <f t="shared" si="137"/>
        <v>0</v>
      </c>
      <c r="DR135" s="20">
        <f t="shared" si="133"/>
        <v>0</v>
      </c>
      <c r="DS135" s="20">
        <f t="shared" si="130"/>
        <v>0</v>
      </c>
      <c r="DT135" s="20"/>
      <c r="DU135" s="20">
        <f t="shared" si="131"/>
        <v>13000000</v>
      </c>
    </row>
    <row r="136" spans="1:125" ht="31.2" customHeight="1" x14ac:dyDescent="0.3">
      <c r="A136" s="200"/>
      <c r="B136" s="205"/>
      <c r="C136" s="41" t="s">
        <v>379</v>
      </c>
      <c r="D136" s="26" t="s">
        <v>380</v>
      </c>
      <c r="E136" s="82">
        <v>310</v>
      </c>
      <c r="F136" s="19" t="s">
        <v>293</v>
      </c>
      <c r="G136" s="20">
        <f t="shared" si="134"/>
        <v>35000000</v>
      </c>
      <c r="H136" s="20"/>
      <c r="I136" s="20">
        <f>35000000</f>
        <v>35000000</v>
      </c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1">
        <f>+AE136/G136</f>
        <v>0.6</v>
      </c>
      <c r="AE136" s="20">
        <f t="shared" si="121"/>
        <v>21000000</v>
      </c>
      <c r="AF136" s="20"/>
      <c r="AG136" s="20">
        <f>+'[1]FEBRERO 2019'!$K$200</f>
        <v>21000000</v>
      </c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1">
        <f t="shared" si="92"/>
        <v>0.4</v>
      </c>
      <c r="BC136" s="20">
        <f t="shared" si="122"/>
        <v>14000000</v>
      </c>
      <c r="BD136" s="20">
        <f t="shared" si="123"/>
        <v>0</v>
      </c>
      <c r="BE136" s="20">
        <f t="shared" si="123"/>
        <v>14000000</v>
      </c>
      <c r="BF136" s="20">
        <f t="shared" si="123"/>
        <v>0</v>
      </c>
      <c r="BG136" s="20">
        <f t="shared" si="123"/>
        <v>0</v>
      </c>
      <c r="BH136" s="20">
        <f t="shared" si="123"/>
        <v>0</v>
      </c>
      <c r="BI136" s="20">
        <f t="shared" si="123"/>
        <v>0</v>
      </c>
      <c r="BJ136" s="20">
        <f t="shared" si="123"/>
        <v>0</v>
      </c>
      <c r="BK136" s="20">
        <f t="shared" si="123"/>
        <v>0</v>
      </c>
      <c r="BL136" s="20">
        <f t="shared" si="123"/>
        <v>0</v>
      </c>
      <c r="BM136" s="20">
        <f t="shared" si="123"/>
        <v>0</v>
      </c>
      <c r="BN136" s="20">
        <f t="shared" si="123"/>
        <v>0</v>
      </c>
      <c r="BO136" s="20">
        <f t="shared" si="123"/>
        <v>0</v>
      </c>
      <c r="BP136" s="20">
        <f t="shared" si="123"/>
        <v>0</v>
      </c>
      <c r="BQ136" s="20">
        <f t="shared" si="123"/>
        <v>0</v>
      </c>
      <c r="BR136" s="20">
        <f t="shared" si="123"/>
        <v>0</v>
      </c>
      <c r="BS136" s="20">
        <f t="shared" si="123"/>
        <v>0</v>
      </c>
      <c r="BT136" s="20">
        <f t="shared" si="136"/>
        <v>0</v>
      </c>
      <c r="BU136" s="20">
        <f t="shared" si="136"/>
        <v>0</v>
      </c>
      <c r="BV136" s="20">
        <f t="shared" si="132"/>
        <v>0</v>
      </c>
      <c r="BW136" s="20">
        <f t="shared" si="125"/>
        <v>0</v>
      </c>
      <c r="BX136" s="20"/>
      <c r="BY136" s="20"/>
      <c r="BZ136" s="21">
        <f>+CA136/G136</f>
        <v>0.57644548571428567</v>
      </c>
      <c r="CA136" s="20">
        <f t="shared" si="127"/>
        <v>20175592</v>
      </c>
      <c r="CB136" s="20"/>
      <c r="CC136" s="20">
        <f>+'[1]FEBRERO 2019'!$H$198</f>
        <v>20175592</v>
      </c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1">
        <f t="shared" si="79"/>
        <v>0.42355451428571433</v>
      </c>
      <c r="CY136" s="20">
        <f t="shared" si="115"/>
        <v>14824408</v>
      </c>
      <c r="CZ136" s="20">
        <f t="shared" si="128"/>
        <v>0</v>
      </c>
      <c r="DA136" s="20">
        <f t="shared" si="128"/>
        <v>14824408</v>
      </c>
      <c r="DB136" s="20">
        <f t="shared" si="128"/>
        <v>0</v>
      </c>
      <c r="DC136" s="20">
        <f t="shared" si="128"/>
        <v>0</v>
      </c>
      <c r="DD136" s="20">
        <f t="shared" si="128"/>
        <v>0</v>
      </c>
      <c r="DE136" s="20">
        <f t="shared" si="128"/>
        <v>0</v>
      </c>
      <c r="DF136" s="20">
        <f t="shared" si="128"/>
        <v>0</v>
      </c>
      <c r="DG136" s="20">
        <f t="shared" si="128"/>
        <v>0</v>
      </c>
      <c r="DH136" s="20">
        <f t="shared" si="128"/>
        <v>0</v>
      </c>
      <c r="DI136" s="20">
        <f t="shared" si="128"/>
        <v>0</v>
      </c>
      <c r="DJ136" s="20">
        <f t="shared" si="128"/>
        <v>0</v>
      </c>
      <c r="DK136" s="20">
        <f t="shared" si="128"/>
        <v>0</v>
      </c>
      <c r="DL136" s="20">
        <f t="shared" si="128"/>
        <v>0</v>
      </c>
      <c r="DM136" s="20">
        <f t="shared" si="128"/>
        <v>0</v>
      </c>
      <c r="DN136" s="20">
        <f t="shared" si="128"/>
        <v>0</v>
      </c>
      <c r="DO136" s="20">
        <f t="shared" si="128"/>
        <v>0</v>
      </c>
      <c r="DP136" s="20">
        <f t="shared" si="137"/>
        <v>0</v>
      </c>
      <c r="DQ136" s="20">
        <f t="shared" si="137"/>
        <v>0</v>
      </c>
      <c r="DR136" s="20">
        <f t="shared" si="133"/>
        <v>0</v>
      </c>
      <c r="DS136" s="20">
        <f t="shared" si="130"/>
        <v>0</v>
      </c>
      <c r="DT136" s="20"/>
      <c r="DU136" s="20"/>
    </row>
    <row r="137" spans="1:125" s="38" customFormat="1" ht="20.25" customHeight="1" thickBot="1" x14ac:dyDescent="0.35">
      <c r="A137" s="86"/>
      <c r="B137" s="179" t="s">
        <v>381</v>
      </c>
      <c r="C137" s="180"/>
      <c r="D137" s="181"/>
      <c r="E137" s="87"/>
      <c r="F137" s="88"/>
      <c r="G137" s="49">
        <f t="shared" ref="G137:AC137" si="138">SUM(G119:G136)</f>
        <v>20056081568</v>
      </c>
      <c r="H137" s="49">
        <f t="shared" si="138"/>
        <v>0</v>
      </c>
      <c r="I137" s="49">
        <f t="shared" si="138"/>
        <v>812610598</v>
      </c>
      <c r="J137" s="49">
        <f t="shared" si="138"/>
        <v>0</v>
      </c>
      <c r="K137" s="49">
        <f t="shared" si="138"/>
        <v>12000000000</v>
      </c>
      <c r="L137" s="49">
        <f t="shared" si="138"/>
        <v>0</v>
      </c>
      <c r="M137" s="49">
        <f t="shared" si="138"/>
        <v>0</v>
      </c>
      <c r="N137" s="49">
        <f t="shared" si="138"/>
        <v>1579799356</v>
      </c>
      <c r="O137" s="49">
        <f t="shared" si="138"/>
        <v>875630318</v>
      </c>
      <c r="P137" s="49">
        <f t="shared" si="138"/>
        <v>883723421</v>
      </c>
      <c r="Q137" s="49">
        <f t="shared" si="138"/>
        <v>692156723</v>
      </c>
      <c r="R137" s="49">
        <f t="shared" si="138"/>
        <v>0</v>
      </c>
      <c r="S137" s="49">
        <f t="shared" si="138"/>
        <v>116274562</v>
      </c>
      <c r="T137" s="49">
        <f t="shared" si="138"/>
        <v>65905320</v>
      </c>
      <c r="U137" s="49">
        <f t="shared" si="138"/>
        <v>223017010</v>
      </c>
      <c r="V137" s="49">
        <f t="shared" si="138"/>
        <v>70000000</v>
      </c>
      <c r="W137" s="49">
        <f t="shared" si="138"/>
        <v>347806613</v>
      </c>
      <c r="X137" s="49">
        <f t="shared" si="138"/>
        <v>1569837929</v>
      </c>
      <c r="Y137" s="49">
        <f t="shared" si="138"/>
        <v>0</v>
      </c>
      <c r="Z137" s="49">
        <f t="shared" si="138"/>
        <v>0</v>
      </c>
      <c r="AA137" s="49">
        <f t="shared" si="138"/>
        <v>0</v>
      </c>
      <c r="AB137" s="49">
        <f t="shared" si="138"/>
        <v>364870888</v>
      </c>
      <c r="AC137" s="49">
        <f t="shared" si="138"/>
        <v>454448830</v>
      </c>
      <c r="AD137" s="36">
        <f>+AE137/G137</f>
        <v>4.9797418334871425E-2</v>
      </c>
      <c r="AE137" s="49">
        <f t="shared" ref="AE137:BA137" si="139">SUM(AE119:AE136)</f>
        <v>998741084</v>
      </c>
      <c r="AF137" s="49">
        <f t="shared" si="139"/>
        <v>0</v>
      </c>
      <c r="AG137" s="49">
        <f t="shared" si="139"/>
        <v>757610598</v>
      </c>
      <c r="AH137" s="49">
        <f t="shared" si="139"/>
        <v>0</v>
      </c>
      <c r="AI137" s="49">
        <f t="shared" si="139"/>
        <v>0</v>
      </c>
      <c r="AJ137" s="49">
        <f t="shared" si="139"/>
        <v>0</v>
      </c>
      <c r="AK137" s="49">
        <f t="shared" si="139"/>
        <v>0</v>
      </c>
      <c r="AL137" s="49">
        <f t="shared" si="139"/>
        <v>52863590</v>
      </c>
      <c r="AM137" s="49">
        <f t="shared" si="139"/>
        <v>0</v>
      </c>
      <c r="AN137" s="49">
        <f t="shared" si="139"/>
        <v>0</v>
      </c>
      <c r="AO137" s="49">
        <f t="shared" si="139"/>
        <v>0</v>
      </c>
      <c r="AP137" s="49">
        <f t="shared" si="139"/>
        <v>0</v>
      </c>
      <c r="AQ137" s="49">
        <f t="shared" si="139"/>
        <v>0</v>
      </c>
      <c r="AR137" s="49">
        <f t="shared" si="139"/>
        <v>3567404</v>
      </c>
      <c r="AS137" s="49">
        <f t="shared" si="139"/>
        <v>0</v>
      </c>
      <c r="AT137" s="49">
        <f t="shared" si="139"/>
        <v>0</v>
      </c>
      <c r="AU137" s="49">
        <f t="shared" si="139"/>
        <v>67743208</v>
      </c>
      <c r="AV137" s="49">
        <f t="shared" si="139"/>
        <v>0</v>
      </c>
      <c r="AW137" s="49">
        <f t="shared" si="139"/>
        <v>0</v>
      </c>
      <c r="AX137" s="49">
        <f t="shared" si="139"/>
        <v>0</v>
      </c>
      <c r="AY137" s="49">
        <f t="shared" si="139"/>
        <v>0</v>
      </c>
      <c r="AZ137" s="49"/>
      <c r="BA137" s="49">
        <f t="shared" si="139"/>
        <v>71000000</v>
      </c>
      <c r="BB137" s="36">
        <f t="shared" si="92"/>
        <v>0.95020258166512861</v>
      </c>
      <c r="BC137" s="49">
        <f t="shared" ref="BC137:BY137" si="140">SUM(BC119:BC136)</f>
        <v>19057340484</v>
      </c>
      <c r="BD137" s="49">
        <f t="shared" si="140"/>
        <v>0</v>
      </c>
      <c r="BE137" s="49">
        <f t="shared" si="140"/>
        <v>55000000</v>
      </c>
      <c r="BF137" s="49">
        <f t="shared" si="140"/>
        <v>0</v>
      </c>
      <c r="BG137" s="49">
        <f t="shared" si="140"/>
        <v>12000000000</v>
      </c>
      <c r="BH137" s="49">
        <f t="shared" si="140"/>
        <v>0</v>
      </c>
      <c r="BI137" s="49">
        <f t="shared" si="140"/>
        <v>0</v>
      </c>
      <c r="BJ137" s="49">
        <f t="shared" si="140"/>
        <v>1526935766</v>
      </c>
      <c r="BK137" s="49">
        <f t="shared" si="140"/>
        <v>875630318</v>
      </c>
      <c r="BL137" s="49">
        <f t="shared" si="140"/>
        <v>883723421</v>
      </c>
      <c r="BM137" s="49">
        <f t="shared" si="140"/>
        <v>692156723</v>
      </c>
      <c r="BN137" s="49">
        <f t="shared" si="140"/>
        <v>0</v>
      </c>
      <c r="BO137" s="49">
        <f t="shared" si="140"/>
        <v>116274562</v>
      </c>
      <c r="BP137" s="49">
        <f t="shared" si="140"/>
        <v>62337916</v>
      </c>
      <c r="BQ137" s="49">
        <f t="shared" si="140"/>
        <v>223017010</v>
      </c>
      <c r="BR137" s="49">
        <f t="shared" si="140"/>
        <v>70000000</v>
      </c>
      <c r="BS137" s="49">
        <f t="shared" si="140"/>
        <v>280063405</v>
      </c>
      <c r="BT137" s="49">
        <f t="shared" si="140"/>
        <v>1569837929</v>
      </c>
      <c r="BU137" s="49">
        <f t="shared" si="140"/>
        <v>0</v>
      </c>
      <c r="BV137" s="49">
        <f t="shared" si="140"/>
        <v>0</v>
      </c>
      <c r="BW137" s="49">
        <f t="shared" si="140"/>
        <v>0</v>
      </c>
      <c r="BX137" s="49">
        <f t="shared" si="140"/>
        <v>318914604</v>
      </c>
      <c r="BY137" s="49">
        <f t="shared" si="140"/>
        <v>383448830</v>
      </c>
      <c r="BZ137" s="36">
        <f>+CA137/G137</f>
        <v>2.8135338903902886E-2</v>
      </c>
      <c r="CA137" s="49">
        <f t="shared" ref="CA137:CW137" si="141">SUM(CA119:CA136)</f>
        <v>564284652</v>
      </c>
      <c r="CB137" s="49">
        <f t="shared" si="141"/>
        <v>0</v>
      </c>
      <c r="CC137" s="49">
        <f t="shared" si="141"/>
        <v>484567915</v>
      </c>
      <c r="CD137" s="49">
        <f t="shared" si="141"/>
        <v>0</v>
      </c>
      <c r="CE137" s="49">
        <f t="shared" si="141"/>
        <v>0</v>
      </c>
      <c r="CF137" s="49">
        <f t="shared" si="141"/>
        <v>0</v>
      </c>
      <c r="CG137" s="49">
        <f t="shared" si="141"/>
        <v>0</v>
      </c>
      <c r="CH137" s="49">
        <f t="shared" si="141"/>
        <v>13566000</v>
      </c>
      <c r="CI137" s="49">
        <f t="shared" si="141"/>
        <v>0</v>
      </c>
      <c r="CJ137" s="49">
        <f t="shared" si="141"/>
        <v>0</v>
      </c>
      <c r="CK137" s="49">
        <f t="shared" si="141"/>
        <v>0</v>
      </c>
      <c r="CL137" s="49">
        <f t="shared" si="141"/>
        <v>0</v>
      </c>
      <c r="CM137" s="49">
        <f t="shared" si="141"/>
        <v>0</v>
      </c>
      <c r="CN137" s="49">
        <f t="shared" si="141"/>
        <v>3567404</v>
      </c>
      <c r="CO137" s="49">
        <f t="shared" si="141"/>
        <v>0</v>
      </c>
      <c r="CP137" s="49">
        <f t="shared" si="141"/>
        <v>0</v>
      </c>
      <c r="CQ137" s="49">
        <f t="shared" si="141"/>
        <v>62583333</v>
      </c>
      <c r="CR137" s="49">
        <f t="shared" si="141"/>
        <v>0</v>
      </c>
      <c r="CS137" s="49">
        <f t="shared" si="141"/>
        <v>0</v>
      </c>
      <c r="CT137" s="49">
        <f t="shared" si="141"/>
        <v>0</v>
      </c>
      <c r="CU137" s="49">
        <f t="shared" si="141"/>
        <v>0</v>
      </c>
      <c r="CV137" s="49"/>
      <c r="CW137" s="49">
        <f t="shared" si="141"/>
        <v>0</v>
      </c>
      <c r="CX137" s="36">
        <f t="shared" si="79"/>
        <v>0.97186466109609715</v>
      </c>
      <c r="CY137" s="49">
        <f t="shared" ref="CY137:DU137" si="142">SUM(CY119:CY136)</f>
        <v>19491796916</v>
      </c>
      <c r="CZ137" s="49">
        <f t="shared" si="142"/>
        <v>0</v>
      </c>
      <c r="DA137" s="49">
        <f t="shared" si="142"/>
        <v>328042683</v>
      </c>
      <c r="DB137" s="49">
        <f t="shared" si="142"/>
        <v>0</v>
      </c>
      <c r="DC137" s="49">
        <f t="shared" si="142"/>
        <v>12000000000</v>
      </c>
      <c r="DD137" s="49">
        <f t="shared" si="142"/>
        <v>0</v>
      </c>
      <c r="DE137" s="49">
        <f t="shared" si="142"/>
        <v>0</v>
      </c>
      <c r="DF137" s="49">
        <f t="shared" si="142"/>
        <v>1566233356</v>
      </c>
      <c r="DG137" s="49">
        <f t="shared" si="142"/>
        <v>875630318</v>
      </c>
      <c r="DH137" s="49">
        <f t="shared" si="142"/>
        <v>883723421</v>
      </c>
      <c r="DI137" s="49">
        <f t="shared" si="142"/>
        <v>692156723</v>
      </c>
      <c r="DJ137" s="49">
        <f t="shared" si="142"/>
        <v>0</v>
      </c>
      <c r="DK137" s="49">
        <f t="shared" si="142"/>
        <v>116274562</v>
      </c>
      <c r="DL137" s="49">
        <f t="shared" si="142"/>
        <v>62337916</v>
      </c>
      <c r="DM137" s="49">
        <f t="shared" si="142"/>
        <v>223017010</v>
      </c>
      <c r="DN137" s="49">
        <f t="shared" si="142"/>
        <v>70000000</v>
      </c>
      <c r="DO137" s="49">
        <f t="shared" si="142"/>
        <v>285223280</v>
      </c>
      <c r="DP137" s="49">
        <f t="shared" si="142"/>
        <v>1569837929</v>
      </c>
      <c r="DQ137" s="49">
        <f t="shared" si="142"/>
        <v>0</v>
      </c>
      <c r="DR137" s="49">
        <f t="shared" si="142"/>
        <v>0</v>
      </c>
      <c r="DS137" s="49">
        <f t="shared" si="142"/>
        <v>0</v>
      </c>
      <c r="DT137" s="49">
        <f>SUM(DT119:DT136)</f>
        <v>364870888</v>
      </c>
      <c r="DU137" s="49">
        <f t="shared" si="142"/>
        <v>454448830</v>
      </c>
    </row>
    <row r="138" spans="1:125" ht="5.25" customHeight="1" thickTop="1" x14ac:dyDescent="0.3">
      <c r="C138" s="89"/>
      <c r="D138" s="89"/>
      <c r="E138" s="89"/>
      <c r="F138" s="89"/>
      <c r="G138" s="90"/>
      <c r="H138" s="90"/>
      <c r="I138" s="91"/>
      <c r="J138" s="90"/>
      <c r="K138" s="90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3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93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93"/>
      <c r="CA138" s="94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93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</row>
    <row r="139" spans="1:125" ht="19.5" customHeight="1" x14ac:dyDescent="0.3">
      <c r="C139" s="182" t="s">
        <v>382</v>
      </c>
      <c r="D139" s="183"/>
      <c r="E139" s="184"/>
      <c r="F139" s="95"/>
      <c r="G139" s="71">
        <f t="shared" ref="G139:AC139" si="143">G37+G78+G102+G118+G137</f>
        <v>38399447377</v>
      </c>
      <c r="H139" s="71">
        <f t="shared" si="143"/>
        <v>344106222</v>
      </c>
      <c r="I139" s="71">
        <f t="shared" si="143"/>
        <v>2969410598</v>
      </c>
      <c r="J139" s="71">
        <f t="shared" si="143"/>
        <v>80644090</v>
      </c>
      <c r="K139" s="71">
        <f t="shared" si="143"/>
        <v>12000000000</v>
      </c>
      <c r="L139" s="71">
        <f t="shared" si="143"/>
        <v>208000000</v>
      </c>
      <c r="M139" s="71">
        <f t="shared" si="143"/>
        <v>244096406</v>
      </c>
      <c r="N139" s="71">
        <f t="shared" si="143"/>
        <v>4077137298</v>
      </c>
      <c r="O139" s="71">
        <f t="shared" si="143"/>
        <v>925630318</v>
      </c>
      <c r="P139" s="71">
        <f t="shared" si="143"/>
        <v>883723421</v>
      </c>
      <c r="Q139" s="71">
        <f t="shared" si="143"/>
        <v>772156723</v>
      </c>
      <c r="R139" s="71">
        <f t="shared" si="143"/>
        <v>701840643</v>
      </c>
      <c r="S139" s="71">
        <f t="shared" si="143"/>
        <v>146274562</v>
      </c>
      <c r="T139" s="71">
        <f t="shared" si="143"/>
        <v>177491556</v>
      </c>
      <c r="U139" s="71">
        <f t="shared" si="143"/>
        <v>243017010</v>
      </c>
      <c r="V139" s="71">
        <f t="shared" si="143"/>
        <v>5673269814</v>
      </c>
      <c r="W139" s="71">
        <f t="shared" si="143"/>
        <v>1161806613</v>
      </c>
      <c r="X139" s="71">
        <f t="shared" si="143"/>
        <v>1736549937</v>
      </c>
      <c r="Y139" s="71">
        <f t="shared" si="143"/>
        <v>687105289</v>
      </c>
      <c r="Z139" s="71">
        <f t="shared" si="143"/>
        <v>1770728185</v>
      </c>
      <c r="AA139" s="71">
        <f>AA37+AA78+AA102+AA118+AA137</f>
        <v>195020801</v>
      </c>
      <c r="AB139" s="71">
        <f>AB37+AB78+AB102+AB118+AB137</f>
        <v>1337681906</v>
      </c>
      <c r="AC139" s="71">
        <f t="shared" si="143"/>
        <v>2063755985</v>
      </c>
      <c r="AD139" s="96">
        <f>+AE139/G139</f>
        <v>0.16960964565602113</v>
      </c>
      <c r="AE139" s="71">
        <f t="shared" ref="AE139:BA139" si="144">AE37+AE78+AE102+AE118+AE137</f>
        <v>6512916663</v>
      </c>
      <c r="AF139" s="71">
        <f t="shared" si="144"/>
        <v>328965376</v>
      </c>
      <c r="AG139" s="63">
        <f t="shared" si="144"/>
        <v>1919428827</v>
      </c>
      <c r="AH139" s="63">
        <f t="shared" si="144"/>
        <v>0</v>
      </c>
      <c r="AI139" s="63">
        <f t="shared" si="144"/>
        <v>0</v>
      </c>
      <c r="AJ139" s="63">
        <f t="shared" si="144"/>
        <v>150000000</v>
      </c>
      <c r="AK139" s="71">
        <f t="shared" si="144"/>
        <v>0</v>
      </c>
      <c r="AL139" s="71">
        <f t="shared" si="144"/>
        <v>423022482</v>
      </c>
      <c r="AM139" s="71">
        <f t="shared" si="144"/>
        <v>0</v>
      </c>
      <c r="AN139" s="71">
        <f t="shared" si="144"/>
        <v>0</v>
      </c>
      <c r="AO139" s="71">
        <f t="shared" si="144"/>
        <v>0</v>
      </c>
      <c r="AP139" s="71">
        <f t="shared" si="144"/>
        <v>0</v>
      </c>
      <c r="AQ139" s="71">
        <f t="shared" si="144"/>
        <v>0</v>
      </c>
      <c r="AR139" s="71">
        <f t="shared" si="144"/>
        <v>3567404</v>
      </c>
      <c r="AS139" s="71">
        <f t="shared" si="144"/>
        <v>0</v>
      </c>
      <c r="AT139" s="71">
        <f t="shared" si="144"/>
        <v>894430168</v>
      </c>
      <c r="AU139" s="71">
        <f t="shared" si="144"/>
        <v>324241311</v>
      </c>
      <c r="AV139" s="71">
        <f t="shared" si="144"/>
        <v>0</v>
      </c>
      <c r="AW139" s="71">
        <f t="shared" si="144"/>
        <v>158146881</v>
      </c>
      <c r="AX139" s="71">
        <f t="shared" si="144"/>
        <v>1427316525</v>
      </c>
      <c r="AY139" s="71">
        <f t="shared" si="144"/>
        <v>91899873</v>
      </c>
      <c r="AZ139" s="71"/>
      <c r="BA139" s="71">
        <f t="shared" si="144"/>
        <v>745941532</v>
      </c>
      <c r="BB139" s="97">
        <f>1-AD139</f>
        <v>0.8303903543439789</v>
      </c>
      <c r="BC139" s="71">
        <f t="shared" ref="BC139:BY139" si="145">BC37+BC78+BC102+BC118+BC137</f>
        <v>31886530714</v>
      </c>
      <c r="BD139" s="71">
        <f t="shared" si="145"/>
        <v>15140846</v>
      </c>
      <c r="BE139" s="63">
        <f t="shared" si="145"/>
        <v>1049981771</v>
      </c>
      <c r="BF139" s="63">
        <f t="shared" si="145"/>
        <v>80644090</v>
      </c>
      <c r="BG139" s="63">
        <f t="shared" si="145"/>
        <v>12000000000</v>
      </c>
      <c r="BH139" s="63">
        <f t="shared" si="145"/>
        <v>58000000</v>
      </c>
      <c r="BI139" s="71">
        <f t="shared" si="145"/>
        <v>244096406</v>
      </c>
      <c r="BJ139" s="71">
        <f t="shared" si="145"/>
        <v>3654114816</v>
      </c>
      <c r="BK139" s="71">
        <f t="shared" si="145"/>
        <v>925630318</v>
      </c>
      <c r="BL139" s="71">
        <f t="shared" si="145"/>
        <v>883723421</v>
      </c>
      <c r="BM139" s="71">
        <f t="shared" si="145"/>
        <v>772156723</v>
      </c>
      <c r="BN139" s="71">
        <f t="shared" si="145"/>
        <v>701840643</v>
      </c>
      <c r="BO139" s="71">
        <f t="shared" si="145"/>
        <v>146274562</v>
      </c>
      <c r="BP139" s="71">
        <f t="shared" si="145"/>
        <v>173924152</v>
      </c>
      <c r="BQ139" s="71">
        <f t="shared" si="145"/>
        <v>243017010</v>
      </c>
      <c r="BR139" s="71">
        <f t="shared" si="145"/>
        <v>4778839646</v>
      </c>
      <c r="BS139" s="71">
        <f t="shared" si="145"/>
        <v>837565302</v>
      </c>
      <c r="BT139" s="71">
        <f t="shared" si="145"/>
        <v>1736549937</v>
      </c>
      <c r="BU139" s="71">
        <f t="shared" si="145"/>
        <v>528958408</v>
      </c>
      <c r="BV139" s="71">
        <f t="shared" si="145"/>
        <v>343411660</v>
      </c>
      <c r="BW139" s="71">
        <f t="shared" si="145"/>
        <v>103120928</v>
      </c>
      <c r="BX139" s="71">
        <f t="shared" si="145"/>
        <v>1291725622</v>
      </c>
      <c r="BY139" s="71">
        <f t="shared" si="145"/>
        <v>1317814453</v>
      </c>
      <c r="BZ139" s="97">
        <f>+CA139/G139</f>
        <v>6.9507698451896915E-2</v>
      </c>
      <c r="CA139" s="71">
        <f t="shared" ref="CA139:CW139" si="146">CA37+CA78+CA102+CA118+CA137</f>
        <v>2669057209</v>
      </c>
      <c r="CB139" s="71">
        <f t="shared" si="146"/>
        <v>0</v>
      </c>
      <c r="CC139" s="71">
        <f t="shared" si="146"/>
        <v>1170554029</v>
      </c>
      <c r="CD139" s="71">
        <f t="shared" si="146"/>
        <v>0</v>
      </c>
      <c r="CE139" s="71">
        <f t="shared" si="146"/>
        <v>0</v>
      </c>
      <c r="CF139" s="71">
        <f t="shared" si="146"/>
        <v>139746671</v>
      </c>
      <c r="CG139" s="71">
        <f t="shared" si="146"/>
        <v>0</v>
      </c>
      <c r="CH139" s="71">
        <f t="shared" si="146"/>
        <v>143904798</v>
      </c>
      <c r="CI139" s="71">
        <f t="shared" si="146"/>
        <v>0</v>
      </c>
      <c r="CJ139" s="71">
        <f t="shared" si="146"/>
        <v>0</v>
      </c>
      <c r="CK139" s="71">
        <f t="shared" si="146"/>
        <v>0</v>
      </c>
      <c r="CL139" s="71">
        <f t="shared" si="146"/>
        <v>0</v>
      </c>
      <c r="CM139" s="71">
        <f t="shared" si="146"/>
        <v>0</v>
      </c>
      <c r="CN139" s="71">
        <f t="shared" si="146"/>
        <v>3567404</v>
      </c>
      <c r="CO139" s="71">
        <f t="shared" si="146"/>
        <v>0</v>
      </c>
      <c r="CP139" s="71">
        <f t="shared" si="146"/>
        <v>115651899</v>
      </c>
      <c r="CQ139" s="71">
        <f t="shared" si="146"/>
        <v>221647972</v>
      </c>
      <c r="CR139" s="71">
        <f t="shared" si="146"/>
        <v>0</v>
      </c>
      <c r="CS139" s="71">
        <f t="shared" si="146"/>
        <v>104153210</v>
      </c>
      <c r="CT139" s="71">
        <f t="shared" si="146"/>
        <v>400328178</v>
      </c>
      <c r="CU139" s="71">
        <f t="shared" si="146"/>
        <v>0</v>
      </c>
      <c r="CV139" s="71"/>
      <c r="CW139" s="71">
        <f t="shared" si="146"/>
        <v>369503048</v>
      </c>
      <c r="CX139" s="21">
        <f>1-BZ139</f>
        <v>0.93049230154810303</v>
      </c>
      <c r="CY139" s="71">
        <f t="shared" ref="CY139:DU139" si="147">CY37+CY78+CY102+CY118+CY137</f>
        <v>35730390168</v>
      </c>
      <c r="CZ139" s="71">
        <f t="shared" si="147"/>
        <v>344106222</v>
      </c>
      <c r="DA139" s="71">
        <f t="shared" si="147"/>
        <v>1798856569</v>
      </c>
      <c r="DB139" s="71">
        <f t="shared" si="147"/>
        <v>80644090</v>
      </c>
      <c r="DC139" s="71">
        <f t="shared" si="147"/>
        <v>12000000000</v>
      </c>
      <c r="DD139" s="71">
        <f t="shared" si="147"/>
        <v>68253329</v>
      </c>
      <c r="DE139" s="71">
        <f t="shared" si="147"/>
        <v>244096406</v>
      </c>
      <c r="DF139" s="71">
        <f t="shared" si="147"/>
        <v>3933232500</v>
      </c>
      <c r="DG139" s="71">
        <f t="shared" si="147"/>
        <v>925630318</v>
      </c>
      <c r="DH139" s="71">
        <f t="shared" si="147"/>
        <v>883723421</v>
      </c>
      <c r="DI139" s="71">
        <f t="shared" si="147"/>
        <v>772156723</v>
      </c>
      <c r="DJ139" s="71">
        <f t="shared" si="147"/>
        <v>701840643</v>
      </c>
      <c r="DK139" s="71">
        <f t="shared" si="147"/>
        <v>146274562</v>
      </c>
      <c r="DL139" s="71">
        <f t="shared" si="147"/>
        <v>173924152</v>
      </c>
      <c r="DM139" s="71">
        <f t="shared" si="147"/>
        <v>243017010</v>
      </c>
      <c r="DN139" s="71">
        <f t="shared" si="147"/>
        <v>5557617915</v>
      </c>
      <c r="DO139" s="71">
        <f t="shared" si="147"/>
        <v>940158641</v>
      </c>
      <c r="DP139" s="71">
        <f t="shared" si="147"/>
        <v>1736549937</v>
      </c>
      <c r="DQ139" s="71">
        <f t="shared" si="147"/>
        <v>582952079</v>
      </c>
      <c r="DR139" s="71">
        <f t="shared" si="147"/>
        <v>1370400007</v>
      </c>
      <c r="DS139" s="71">
        <f t="shared" si="147"/>
        <v>195020801</v>
      </c>
      <c r="DT139" s="71">
        <f t="shared" si="147"/>
        <v>1337681906</v>
      </c>
      <c r="DU139" s="71">
        <f t="shared" si="147"/>
        <v>1694252937</v>
      </c>
    </row>
    <row r="140" spans="1:125" ht="5.25" customHeight="1" x14ac:dyDescent="0.3">
      <c r="C140" s="98"/>
      <c r="D140" s="98"/>
      <c r="E140" s="99"/>
      <c r="F140" s="99"/>
      <c r="G140" s="100"/>
      <c r="H140" s="100"/>
      <c r="I140" s="101"/>
      <c r="J140" s="100"/>
      <c r="K140" s="100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3"/>
      <c r="AE140" s="104"/>
      <c r="AF140" s="104"/>
      <c r="AG140" s="104"/>
      <c r="AH140" s="104"/>
      <c r="AI140" s="104"/>
      <c r="AJ140" s="104"/>
      <c r="AK140" s="104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3"/>
      <c r="BC140" s="104"/>
      <c r="BD140" s="104"/>
      <c r="BE140" s="104"/>
      <c r="BF140" s="104"/>
      <c r="BG140" s="104"/>
      <c r="BH140" s="104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  <c r="BT140" s="105"/>
      <c r="BU140" s="105"/>
      <c r="BV140" s="105"/>
      <c r="BW140" s="105"/>
      <c r="BX140" s="105"/>
      <c r="BY140" s="105"/>
      <c r="BZ140" s="103"/>
      <c r="CA140" s="106"/>
      <c r="CB140" s="107"/>
      <c r="CC140" s="107"/>
      <c r="CD140" s="107"/>
      <c r="CE140" s="107"/>
      <c r="CF140" s="107"/>
      <c r="CG140" s="102"/>
      <c r="CH140" s="102"/>
      <c r="CI140" s="102"/>
      <c r="CJ140" s="102"/>
      <c r="CK140" s="102"/>
      <c r="CL140" s="102"/>
      <c r="CM140" s="102"/>
      <c r="CN140" s="102"/>
      <c r="CO140" s="102"/>
      <c r="CP140" s="102"/>
      <c r="CQ140" s="102"/>
      <c r="CR140" s="102"/>
      <c r="CS140" s="102"/>
      <c r="CT140" s="102"/>
      <c r="CU140" s="102"/>
      <c r="CV140" s="102"/>
      <c r="CW140" s="102"/>
      <c r="CX140" s="21"/>
      <c r="CY140" s="108"/>
      <c r="CZ140" s="104"/>
      <c r="DA140" s="104"/>
      <c r="DB140" s="104"/>
      <c r="DC140" s="104"/>
      <c r="DD140" s="104"/>
      <c r="DE140" s="105"/>
      <c r="DF140" s="105"/>
      <c r="DG140" s="105"/>
      <c r="DH140" s="105"/>
      <c r="DI140" s="105"/>
      <c r="DJ140" s="105"/>
      <c r="DK140" s="105"/>
      <c r="DL140" s="105"/>
      <c r="DM140" s="105"/>
      <c r="DN140" s="105"/>
      <c r="DO140" s="105"/>
      <c r="DP140" s="105"/>
      <c r="DQ140" s="105"/>
      <c r="DR140" s="105"/>
      <c r="DS140" s="105"/>
      <c r="DT140" s="105"/>
      <c r="DU140" s="105"/>
    </row>
    <row r="141" spans="1:125" ht="16.5" customHeight="1" x14ac:dyDescent="0.3">
      <c r="C141" s="109"/>
      <c r="D141" s="110" t="s">
        <v>383</v>
      </c>
      <c r="E141" s="103">
        <v>111</v>
      </c>
      <c r="F141" s="111"/>
      <c r="G141" s="112">
        <f>SUMIF($E$4:$E$136,"111",$G$4:$G$136)</f>
        <v>15060295679</v>
      </c>
      <c r="H141" s="113">
        <f>SUMIF($E$4:$E$137,"111",$H$4:$H$137)</f>
        <v>0</v>
      </c>
      <c r="I141" s="113">
        <f>SUMIF($E$4:$E$137,"111",$I$4:$I$137)</f>
        <v>0</v>
      </c>
      <c r="J141" s="113">
        <f>SUMIF($E$4:$E$137,"111",$J$4:$J$137)</f>
        <v>0</v>
      </c>
      <c r="K141" s="112">
        <f>SUMIF($E$4:$E$136,"111",$K$4:$K$136)</f>
        <v>12000000000</v>
      </c>
      <c r="L141" s="111">
        <f>SUMIF($E$4:$E$137,"111",$L$4:$L$137)</f>
        <v>0</v>
      </c>
      <c r="M141" s="111">
        <f>SUMIF($E$4:$E$136,"111",$M$4:$M$136)</f>
        <v>0</v>
      </c>
      <c r="N141" s="111">
        <f>SUMIF($E$4:$E$136,"111",$N$4:$N$136)</f>
        <v>277239396</v>
      </c>
      <c r="O141" s="111">
        <f>SUMIF($E$4:$E$136,"111",$O$4:$O$136)</f>
        <v>436000000</v>
      </c>
      <c r="P141" s="111">
        <f>SUMIF($E$4:$E$136,"111",$P$4:$P$136)</f>
        <v>675723421</v>
      </c>
      <c r="Q141" s="111">
        <f>SUMIF($E$4:$E$136,"111",$Q$4:$Q$136)</f>
        <v>570156723</v>
      </c>
      <c r="R141" s="111">
        <f>SUMIF($E$4:$E$136,"111",$R$4:$R$136)</f>
        <v>0</v>
      </c>
      <c r="S141" s="111">
        <f>SUMIF($E$4:$E$136,"111",$S$4:$S$136)</f>
        <v>66274562</v>
      </c>
      <c r="T141" s="111">
        <f>SUMIF($E$4:$E$136,"111",$T$4:$T$136)</f>
        <v>5000000</v>
      </c>
      <c r="U141" s="111">
        <f>SUMIF($E$4:$E$136,"111",$U$4:$U$136)</f>
        <v>177817010</v>
      </c>
      <c r="V141" s="111">
        <f>SUMIF($E$4:$E$136,"111",$V$4:$V$136)</f>
        <v>20000000</v>
      </c>
      <c r="W141" s="111">
        <f>SUMIF($E$4:$E$136,"111",$W$4:$W$136)</f>
        <v>0</v>
      </c>
      <c r="X141" s="111">
        <f>SUMIF($E$4:$E$136,"111",$X$4:$X$136)</f>
        <v>620237929</v>
      </c>
      <c r="Y141" s="111">
        <f>SUMIF($E$4:$E$136,"111",$Y$4:$Y$136)</f>
        <v>0</v>
      </c>
      <c r="Z141" s="111">
        <f>SUMIF($E$4:$E$136,"111",$Z$4:$Z$136)</f>
        <v>0</v>
      </c>
      <c r="AA141" s="111">
        <f t="shared" ref="AA141" si="148">SUMIF($E$4:$E$136,"111",$Z$4:$Z$136)</f>
        <v>0</v>
      </c>
      <c r="AB141" s="111">
        <f>SUMIF($E$4:$E$136,"111",$AB$4:$AB$136)</f>
        <v>141846638</v>
      </c>
      <c r="AC141" s="111">
        <f>SUMIF($E$4:$E$136,"111",$AC$4:$AC$136)</f>
        <v>70000000</v>
      </c>
      <c r="AD141" s="114">
        <f t="shared" ref="AD141:AD148" si="149">+AE141/G141</f>
        <v>1.8016514800459516E-3</v>
      </c>
      <c r="AE141" s="112">
        <f>SUMIF($E$4:$E$136,"111",$AE$4:$AE$136)</f>
        <v>27133404</v>
      </c>
      <c r="AF141" s="112">
        <f>SUMIF($E$4:$E$136,"111",$AF$4:$AF$136)</f>
        <v>0</v>
      </c>
      <c r="AG141" s="112">
        <f>SUMIF($E$4:$E$136,"111",$AG$4:$AG$136)</f>
        <v>0</v>
      </c>
      <c r="AH141" s="112">
        <f>SUMIF($E$4:$E$136,"111",$AH$4:$AH$136)</f>
        <v>0</v>
      </c>
      <c r="AI141" s="112">
        <f>SUMIF($E$4:$E$136,"111",$AI$4:$AI$136)</f>
        <v>0</v>
      </c>
      <c r="AJ141" s="112">
        <f>SUMIF($E$4:$E$136,"111",$AJ$4:$AJ$136)</f>
        <v>0</v>
      </c>
      <c r="AK141" s="112">
        <f>SUMIF($E$4:$E$136,"111",$AK$4:$AK$136)</f>
        <v>0</v>
      </c>
      <c r="AL141" s="112">
        <f>SUMIF($E$4:$E$136,"111",$AL$4:$AL$136)</f>
        <v>20066000</v>
      </c>
      <c r="AM141" s="112">
        <f>SUMIF($E$4:$E$136,"111",$AM$4:$AM$136)</f>
        <v>0</v>
      </c>
      <c r="AN141" s="112">
        <f>SUMIF($E$4:$E$136,"111",$AN$4:$AN$136)</f>
        <v>0</v>
      </c>
      <c r="AO141" s="112">
        <f>SUMIF($E$4:$E$136,"111",$AO$4:$AO$136)</f>
        <v>0</v>
      </c>
      <c r="AP141" s="112">
        <f>SUMIF($E$4:$E$136,"111",$AP$4:$AP$136)</f>
        <v>0</v>
      </c>
      <c r="AQ141" s="112">
        <f>SUMIF($E$4:$E$136,"111",$AQ$4:$AQ$136)</f>
        <v>0</v>
      </c>
      <c r="AR141" s="112">
        <f>SUMIF($E$4:$E$136,"111",$AR$4:$AR$136)</f>
        <v>3567404</v>
      </c>
      <c r="AS141" s="112">
        <f>SUMIF($E$4:$E$136,"111",$AS$4:$AS$136)</f>
        <v>0</v>
      </c>
      <c r="AT141" s="112">
        <f>SUMIF($E$4:$E$136,"111",$AT$4:$AT$136)</f>
        <v>0</v>
      </c>
      <c r="AU141" s="112">
        <f>SUMIF($E$4:$E$136,"111",$AU$4:$AU$136)</f>
        <v>0</v>
      </c>
      <c r="AV141" s="112">
        <f>SUMIF($E$4:$E$136,"111",$AV$4:$AV$136)</f>
        <v>0</v>
      </c>
      <c r="AW141" s="112">
        <f>SUMIF($E$4:$E$136,"111",$AW$4:$AW$136)</f>
        <v>0</v>
      </c>
      <c r="AX141" s="112">
        <f>SUMIF($E$4:$E$136,"111",$AX$4:$AX$136)</f>
        <v>0</v>
      </c>
      <c r="AY141" s="112">
        <f>SUMIF($E$4:$E$136,"111",$AY$4:$AY$136)</f>
        <v>0</v>
      </c>
      <c r="AZ141" s="112"/>
      <c r="BA141" s="112">
        <f>SUMIF($E$4:$E$136,"111",$BA$4:$BA$136)</f>
        <v>3500000</v>
      </c>
      <c r="BB141" s="97">
        <f t="shared" ref="BB141:BB148" si="150">1-AD141</f>
        <v>0.99819834851995404</v>
      </c>
      <c r="BC141" s="24">
        <f t="shared" ref="BC141:BC147" si="151">SUM(BD141:BY141)</f>
        <v>15033162275</v>
      </c>
      <c r="BD141" s="115">
        <f>SUMIF($E$4:$E$136,"111",$BD$4:$BD$136)</f>
        <v>0</v>
      </c>
      <c r="BE141" s="115">
        <f>SUMIF($E$4:$E$136,"111",$BE$4:$BE$136)</f>
        <v>0</v>
      </c>
      <c r="BF141" s="115">
        <f>SUMIF($E$4:$E$136,"111",$BF$4:$BF$136)</f>
        <v>0</v>
      </c>
      <c r="BG141" s="115">
        <f>SUMIF($E$4:$E$136,"111",$BG$4:$BG$136)</f>
        <v>12000000000</v>
      </c>
      <c r="BH141" s="115">
        <f>SUMIF($E$4:$E$136,"111",$BH$4:$BH$136)</f>
        <v>0</v>
      </c>
      <c r="BI141" s="115">
        <f>SUMIF($E$4:$E$136,"111",$BI$4:$BI$136)</f>
        <v>0</v>
      </c>
      <c r="BJ141" s="115">
        <f>SUMIF($E$4:$E$136,"111",$BJ$4:$BJ$136)</f>
        <v>257173396</v>
      </c>
      <c r="BK141" s="115">
        <f>SUMIF($E$4:$E$136,"111",$BK$4:$BK$136)</f>
        <v>436000000</v>
      </c>
      <c r="BL141" s="115">
        <f>SUMIF($E$4:$E$136,"111",$BL$4:$BL$136)</f>
        <v>675723421</v>
      </c>
      <c r="BM141" s="115">
        <f>SUMIF($E$4:$E$136,"111",$BM$4:$BM$136)</f>
        <v>570156723</v>
      </c>
      <c r="BN141" s="115">
        <f>SUMIF($E$4:$E$136,"111",$BN$4:$BN$136)</f>
        <v>0</v>
      </c>
      <c r="BO141" s="115">
        <f>SUMIF($E$4:$E$136,"111",$BO$4:$BO$136)</f>
        <v>66274562</v>
      </c>
      <c r="BP141" s="115">
        <f>SUMIF($E$4:$E$136,"111",$BP$4:$BP$136)</f>
        <v>1432596</v>
      </c>
      <c r="BQ141" s="115">
        <f>SUMIF($E$4:$E$136,"111",$BQ$4:$BQ$136)</f>
        <v>177817010</v>
      </c>
      <c r="BR141" s="115">
        <f>SUMIF($E$4:$E$136,"111",$BR$4:$BR$136)</f>
        <v>20000000</v>
      </c>
      <c r="BS141" s="115">
        <f>SUMIF($E$4:$E$136,"111",$BS$4:$BS$136)</f>
        <v>0</v>
      </c>
      <c r="BT141" s="115">
        <f>SUMIF($E$4:$E$136,"111",$BT$4:$BT$136)</f>
        <v>620237929</v>
      </c>
      <c r="BU141" s="115">
        <f>SUMIF($E$4:$E$136,"111",$BU$4:$BU$136)</f>
        <v>0</v>
      </c>
      <c r="BV141" s="115">
        <f>SUMIF($E$4:$E$136,"111",$BV$4:$BV$136)</f>
        <v>0</v>
      </c>
      <c r="BW141" s="115">
        <f>SUMIF($E$4:$E$136,"111",$BW$4:$BW$136)</f>
        <v>0</v>
      </c>
      <c r="BX141" s="115">
        <f>SUMIF($E$4:$E$136,"111",$BX$4:$BX$136)</f>
        <v>141846638</v>
      </c>
      <c r="BY141" s="116">
        <f>SUMIF($E$4:$E$136,"111",$BY$4:$BY$136)</f>
        <v>66500000</v>
      </c>
      <c r="BZ141" s="117">
        <f t="shared" ref="BZ141:BZ148" si="152">+CA141/G141</f>
        <v>1.1376538924060258E-3</v>
      </c>
      <c r="CA141" s="29">
        <f t="shared" ref="CA141:CA147" si="153">SUM(CB141:CW141)</f>
        <v>17133404</v>
      </c>
      <c r="CB141" s="112">
        <f>SUMIF($E$4:$E$136,"111",$CB$4:$CB$136)</f>
        <v>0</v>
      </c>
      <c r="CC141" s="112">
        <f>SUMIF($E$4:$E$136,"111",$CC$4:$CC$136)</f>
        <v>0</v>
      </c>
      <c r="CD141" s="112">
        <f>SUMIF($E$4:$E$136,"111",$CD$4:$CD$136)</f>
        <v>0</v>
      </c>
      <c r="CE141" s="112">
        <f>SUMIF($E$4:$E$136,"111",$CE$4:$CE$136)</f>
        <v>0</v>
      </c>
      <c r="CF141" s="112">
        <f>SUMIF($E$4:$E$136,"111",$CF$4:$CF$136)</f>
        <v>0</v>
      </c>
      <c r="CG141" s="112">
        <f>SUMIF($E$4:$E$136,"111",$CG$4:$CG$136)</f>
        <v>0</v>
      </c>
      <c r="CH141" s="112">
        <f>SUMIF($E$4:$E$136,"111",$CH$4:$CH$136)</f>
        <v>13566000</v>
      </c>
      <c r="CI141" s="112">
        <f>SUMIF($E$4:$E$136,"111",$CI$4:$CI$136)</f>
        <v>0</v>
      </c>
      <c r="CJ141" s="112">
        <f>SUMIF($E$4:$E$136,"111",$CJ$4:$CJ$136)</f>
        <v>0</v>
      </c>
      <c r="CK141" s="112">
        <f>SUMIF($E$4:$E$136,"111",$CK$4:$CK$136)</f>
        <v>0</v>
      </c>
      <c r="CL141" s="112">
        <f>SUMIF($E$4:$E$136,"111",$CL$4:$CL$136)</f>
        <v>0</v>
      </c>
      <c r="CM141" s="112">
        <f>SUMIF($E$4:$E$136,"111",$CM$4:$CM$136)</f>
        <v>0</v>
      </c>
      <c r="CN141" s="112">
        <f>SUMIF($E$4:$E$136,"111",$CN$4:$CN$136)</f>
        <v>3567404</v>
      </c>
      <c r="CO141" s="112">
        <f>SUMIF($E$4:$E$136,"111",$CO$4:$CO$136)</f>
        <v>0</v>
      </c>
      <c r="CP141" s="112">
        <f>SUMIF($E$4:$E$136,"111",$CP$4:$CP$136)</f>
        <v>0</v>
      </c>
      <c r="CQ141" s="112">
        <f>SUMIF($E$4:$E$136,"111",$CQ$4:$CQ$136)</f>
        <v>0</v>
      </c>
      <c r="CR141" s="112">
        <f>SUMIF($E$4:$E$136,"111",$CR$4:$CR$136)</f>
        <v>0</v>
      </c>
      <c r="CS141" s="112">
        <f>SUMIF($E$4:$E$136,"111",$CS$4:$CS$136)</f>
        <v>0</v>
      </c>
      <c r="CT141" s="112">
        <f>SUMIF($E$4:$E$136,"111",$CT$4:$CT$136)</f>
        <v>0</v>
      </c>
      <c r="CU141" s="112">
        <f>SUMIF($E$4:$E$136,"111",$CU$4:$CU$136)</f>
        <v>0</v>
      </c>
      <c r="CV141" s="118"/>
      <c r="CW141" s="118">
        <f>SUMIF($E$4:$E$136,"111",$CW$4:$CW$136)</f>
        <v>0</v>
      </c>
      <c r="CX141" s="21">
        <f t="shared" ref="CX141:CX148" si="154">1-BZ141</f>
        <v>0.99886234610759395</v>
      </c>
      <c r="CY141" s="24">
        <f t="shared" ref="CY141:CY147" si="155">SUM(CZ141:DU141)</f>
        <v>15043162275</v>
      </c>
      <c r="CZ141" s="115">
        <f>SUMIF($E$4:$E$136,"111",$CZ$4:$CZ$136)</f>
        <v>0</v>
      </c>
      <c r="DA141" s="115">
        <f>SUMIF($E$4:$E$136,"111",$DA$4:$DA$136)</f>
        <v>0</v>
      </c>
      <c r="DB141" s="115">
        <f>SUMIF($E$4:$E$136,"111",$DB$4:$DB$136)</f>
        <v>0</v>
      </c>
      <c r="DC141" s="115">
        <f>SUMIF($E$4:$E$136,"111",$DC$4:$DC$136)</f>
        <v>12000000000</v>
      </c>
      <c r="DD141" s="115">
        <f>SUMIF($E$4:$E$136,"111",$DD$4:$DD$136)</f>
        <v>0</v>
      </c>
      <c r="DE141" s="115">
        <f>SUMIF($E$4:$E$136,"111",$DE$4:$DE$136)</f>
        <v>0</v>
      </c>
      <c r="DF141" s="115">
        <f>SUMIF($E$4:$E$136,"111",$DF$4:$DF$136)</f>
        <v>263673396</v>
      </c>
      <c r="DG141" s="115">
        <f>SUMIF($E$4:$E$136,"111",$DG$4:$DG$136)</f>
        <v>436000000</v>
      </c>
      <c r="DH141" s="115">
        <f>SUMIF($E$4:$E$136,"111",$DH$4:$DH$136)</f>
        <v>675723421</v>
      </c>
      <c r="DI141" s="115">
        <f>SUMIF($E$4:$E$136,"111",$DI$4:$DI$136)</f>
        <v>570156723</v>
      </c>
      <c r="DJ141" s="119">
        <f>SUMIF($E$4:$E$136,"111",$DJ$4:$DJ$136)</f>
        <v>0</v>
      </c>
      <c r="DK141" s="119">
        <f>SUMIF($E$4:$E$136,"111",$DK$4:$DK$136)</f>
        <v>66274562</v>
      </c>
      <c r="DL141" s="119">
        <f>SUMIF($E$4:$E$136,"111",$DL$4:$DL$136)</f>
        <v>1432596</v>
      </c>
      <c r="DM141" s="119">
        <f>SUMIF($E$4:$E$136,"111",$DM$4:$DM$136)</f>
        <v>177817010</v>
      </c>
      <c r="DN141" s="119">
        <f>SUMIF($E$4:$E$136,"111",$DN$4:$DN$136)</f>
        <v>20000000</v>
      </c>
      <c r="DO141" s="119">
        <f>SUMIF($E$4:$E$136,"111",$DO$4:$DO$136)</f>
        <v>0</v>
      </c>
      <c r="DP141" s="119">
        <f>SUMIF($E$4:$E$136,"111",$DP$4:$DP$136)</f>
        <v>620237929</v>
      </c>
      <c r="DQ141" s="119">
        <f>SUMIF($E$4:$E$136,"111",$DQ$4:$DQ$136)</f>
        <v>0</v>
      </c>
      <c r="DR141" s="119">
        <f>SUMIF($E$4:$E$136,"111",$DR$4:$DR$136)</f>
        <v>0</v>
      </c>
      <c r="DS141" s="119">
        <f>SUMIF($E$4:$E$136,"111",$DS$4:$DS$136)</f>
        <v>0</v>
      </c>
      <c r="DT141" s="119">
        <f>SUMIF($E$4:$E$136,"111",$DT$4:$DT$136)</f>
        <v>141846638</v>
      </c>
      <c r="DU141" s="119">
        <f>SUMIF($E$4:$E$136,"111",$DU$4:$DU$136)</f>
        <v>70000000</v>
      </c>
    </row>
    <row r="142" spans="1:125" ht="18" customHeight="1" x14ac:dyDescent="0.3">
      <c r="C142" s="120"/>
      <c r="D142" s="110" t="s">
        <v>384</v>
      </c>
      <c r="E142" s="103">
        <v>211</v>
      </c>
      <c r="F142" s="111"/>
      <c r="G142" s="112">
        <f>SUMIF($E$4:$E$136,"211",$G$4:$G$136)</f>
        <v>5191131751</v>
      </c>
      <c r="H142" s="113">
        <f>SUMIF($E$4:$E$137,"211",$H$4:$H$137)</f>
        <v>0</v>
      </c>
      <c r="I142" s="113">
        <f>SUMIF($E$4:$E$137,"211",$I$4:$I$137)</f>
        <v>263340125</v>
      </c>
      <c r="J142" s="113">
        <f>SUMIF($E$4:$E$137,"211",$J$4:$J$137)</f>
        <v>0</v>
      </c>
      <c r="K142" s="112">
        <f>SUMIF($E$4:$E$136,"211",$K$4:$K$136)</f>
        <v>0</v>
      </c>
      <c r="L142" s="111">
        <f>SUMIF($E$4:$E$136,"211",$L$4:$L$136)</f>
        <v>0</v>
      </c>
      <c r="M142" s="111">
        <f>SUMIF($E$4:$E$136,"211",$M$4:$M$136)</f>
        <v>244096406</v>
      </c>
      <c r="N142" s="111">
        <f>SUMIF($E$4:$E$136,"211",$N$4:$N$136)</f>
        <v>1602559960</v>
      </c>
      <c r="O142" s="111">
        <f>SUMIF($E$4:$E$136,"211",$O$4:$O$136)</f>
        <v>489630318</v>
      </c>
      <c r="P142" s="111">
        <f>SUMIF($E$4:$E$136,"211",$P$4:$P$136)</f>
        <v>208000000</v>
      </c>
      <c r="Q142" s="111">
        <f>SUMIF($E$4:$E$136,"211",$Q$4:$Q$136)</f>
        <v>162000000</v>
      </c>
      <c r="R142" s="111">
        <f>SUMIF($E$4:$E$136,"211",$R$4:$R$136)</f>
        <v>0</v>
      </c>
      <c r="S142" s="111">
        <f>SUMIF($E$4:$E$136,"211",$S$4:$S$136)</f>
        <v>50000000</v>
      </c>
      <c r="T142" s="111">
        <f>SUMIF($E$4:$E$136,"211",$T$4:$T$136)</f>
        <v>112491556</v>
      </c>
      <c r="U142" s="111">
        <f>SUMIF($E$4:$E$136,"211",$U$4:$U$136)</f>
        <v>45200000</v>
      </c>
      <c r="V142" s="111">
        <f>SUMIF($E$4:$E$136,"211",$V$4:$V$136)</f>
        <v>80000000</v>
      </c>
      <c r="W142" s="111">
        <f>SUMIF($E$4:$E$136,"211",$W$4:$W$136)</f>
        <v>347806613</v>
      </c>
      <c r="X142" s="111">
        <f>SUMIF($E$4:$E$136,"211",$X$4:$X$136)</f>
        <v>812600000</v>
      </c>
      <c r="Y142" s="111">
        <f>SUMIF($E$4:$E$136,"211",$Y$4:$Y$136)</f>
        <v>0</v>
      </c>
      <c r="Z142" s="111">
        <f>SUMIF($E$4:$E$136,"211",$Z$4:$Z$136)</f>
        <v>0</v>
      </c>
      <c r="AA142" s="111"/>
      <c r="AB142" s="111">
        <f>SUMIF($E$4:$E$136,"211",$AB$4:$AB$136)</f>
        <v>223024250</v>
      </c>
      <c r="AC142" s="111">
        <f>SUMIF($E$4:$E$136,"211",$AC$4:$AC$136)</f>
        <v>550382523</v>
      </c>
      <c r="AD142" s="114">
        <f t="shared" si="149"/>
        <v>9.1952435402558902E-2</v>
      </c>
      <c r="AE142" s="112">
        <f>SUMIF($E$4:$E$136,"211",$AE$4:$AE$136)</f>
        <v>477337207</v>
      </c>
      <c r="AF142" s="112">
        <f>SUMIF($E$4:$E$136,"211",$AF$4:$AF$136)</f>
        <v>0</v>
      </c>
      <c r="AG142" s="112">
        <f>SUMIF($E$4:$E$136,"211",$AG$4:$AG$136)</f>
        <v>258340125</v>
      </c>
      <c r="AH142" s="112">
        <f>SUMIF($E$4:$E$136,"211",$AH$4:$AH$136)</f>
        <v>0</v>
      </c>
      <c r="AI142" s="112">
        <f>SUMIF($E$4:$E$136,"211",$AI$4:$AI$136)</f>
        <v>0</v>
      </c>
      <c r="AJ142" s="112">
        <f>SUMIF($E$4:$E$136,"211",$AJ$4:$AJ$136)</f>
        <v>0</v>
      </c>
      <c r="AK142" s="112">
        <f>SUMIF($E$4:$E$136,"211",$AK$4:$AK$136)</f>
        <v>0</v>
      </c>
      <c r="AL142" s="112">
        <f>SUMIF($E$4:$E$136,"211",$AL$4:$AL$136)</f>
        <v>32797590</v>
      </c>
      <c r="AM142" s="112">
        <f>SUMIF($E$4:$E$136,"211",$AM$4:$AM$136)</f>
        <v>0</v>
      </c>
      <c r="AN142" s="112">
        <f>SUMIF($E$4:$E$136,"211",$AN$4:$AN$136)</f>
        <v>0</v>
      </c>
      <c r="AO142" s="112">
        <f>SUMIF($E$4:$E$136,"211",$AO$4:$AO$136)</f>
        <v>0</v>
      </c>
      <c r="AP142" s="112">
        <f>SUMIF($E$4:$E$136,"211",$AP$4:$AP$136)</f>
        <v>0</v>
      </c>
      <c r="AQ142" s="112">
        <f>SUMIF($E$4:$E$136,"211",$AQ$4:$AQ$136)</f>
        <v>0</v>
      </c>
      <c r="AR142" s="112">
        <f>SUMIF($E$4:$E$136,"211",$AR$4:$AR$136)</f>
        <v>0</v>
      </c>
      <c r="AS142" s="112">
        <f>SUMIF($E$4:$E$136,"211",$AS$4:$AS$136)</f>
        <v>0</v>
      </c>
      <c r="AT142" s="112">
        <f>SUMIF($E$4:$E$136,"211",$AT$4:$AT$136)</f>
        <v>0</v>
      </c>
      <c r="AU142" s="112">
        <f>SUMIF($E$4:$E$136,"211",$AU$4:$AU$136)</f>
        <v>67743208</v>
      </c>
      <c r="AV142" s="112">
        <f>SUMIF($E$4:$E$136,"211",$AV$4:$AV$136)</f>
        <v>0</v>
      </c>
      <c r="AW142" s="112">
        <f>SUMIF($E$4:$E$136,"211",$AW$4:$AW$136)</f>
        <v>0</v>
      </c>
      <c r="AX142" s="112">
        <f>SUMIF($E$4:$E$136,"211",$AX$4:$AX$136)</f>
        <v>0</v>
      </c>
      <c r="AY142" s="112">
        <f>SUMIF($E$4:$E$136,"211",$AY$4:$AY$136)</f>
        <v>0</v>
      </c>
      <c r="AZ142" s="112"/>
      <c r="BA142" s="112">
        <f>SUMIF($E$4:$E$136,"211",$BA$4:$BA$136)</f>
        <v>72500000</v>
      </c>
      <c r="BB142" s="97">
        <f t="shared" si="150"/>
        <v>0.90804756459744107</v>
      </c>
      <c r="BC142" s="24">
        <f t="shared" si="151"/>
        <v>4713794544</v>
      </c>
      <c r="BD142" s="115">
        <f>SUMIF($E$4:$E$136,"211",$BD$4:$BD$136)</f>
        <v>0</v>
      </c>
      <c r="BE142" s="115">
        <f>SUMIF($E$4:$E$136,"211",$BE$4:$BE$136)</f>
        <v>5000000</v>
      </c>
      <c r="BF142" s="115">
        <f>SUMIF($E$4:$E$136,"211",$BF$4:$BF$136)</f>
        <v>0</v>
      </c>
      <c r="BG142" s="115">
        <f>SUMIF($E$4:$E$136,"211",$BG$4:$BG$136)</f>
        <v>0</v>
      </c>
      <c r="BH142" s="115">
        <f>SUMIF($E$4:$E$136,"211",$BH$4:$BH$136)</f>
        <v>0</v>
      </c>
      <c r="BI142" s="115">
        <f>SUMIF($E$4:$E$136,"211",$BI$4:$BI$136)</f>
        <v>244096406</v>
      </c>
      <c r="BJ142" s="115">
        <f>SUMIF($E$4:$E$136,"211",$BJ$4:$BJ$136)</f>
        <v>1569762370</v>
      </c>
      <c r="BK142" s="115">
        <f>SUMIF($E$4:$E$136,"211",$BK$4:$BK$136)</f>
        <v>489630318</v>
      </c>
      <c r="BL142" s="115">
        <f>SUMIF($E$4:$E$136,"211",$BL$4:$BL$136)</f>
        <v>208000000</v>
      </c>
      <c r="BM142" s="115">
        <f>SUMIF($E$4:$E$136,"211",$BM$4:$BM$136)</f>
        <v>162000000</v>
      </c>
      <c r="BN142" s="115">
        <f>SUMIF($E$4:$E$136,"211",$BN$4:$BN$136)</f>
        <v>0</v>
      </c>
      <c r="BO142" s="115">
        <f>SUMIF($E$4:$E$136,"211",$BO$4:$BO$136)</f>
        <v>50000000</v>
      </c>
      <c r="BP142" s="115">
        <f>SUMIF($E$4:$E$136,"211",$BP$4:$BP$136)</f>
        <v>112491556</v>
      </c>
      <c r="BQ142" s="115">
        <f>SUMIF($E$4:$E$136,"211",$BQ$4:$BQ$136)</f>
        <v>45200000</v>
      </c>
      <c r="BR142" s="115">
        <f>SUMIF($E$4:$E$136,"211",$BR$4:$BR$136)</f>
        <v>80000000</v>
      </c>
      <c r="BS142" s="115">
        <f>SUMIF($E$4:$E$136,"211",$BS$4:$BS$136)</f>
        <v>280063405</v>
      </c>
      <c r="BT142" s="115">
        <f>SUMIF($E$4:$E$136,"211",$BT$4:$BT$136)</f>
        <v>812600000</v>
      </c>
      <c r="BU142" s="115">
        <f>SUMIF($E$4:$E$136,"211",$BU$4:$BU$136)</f>
        <v>0</v>
      </c>
      <c r="BV142" s="115">
        <f>SUMIF($E$4:$E$136,"211",$BV$4:$BV$136)</f>
        <v>0</v>
      </c>
      <c r="BW142" s="115">
        <f>SUMIF($E$4:$E$136,"211",$BW$4:$BW$136)</f>
        <v>0</v>
      </c>
      <c r="BX142" s="115">
        <f>SUMIF($E$4:$E$136,"211",$BX$4:$BX$136)</f>
        <v>177067966</v>
      </c>
      <c r="BY142" s="116">
        <f>SUMIF($E$4:$E$136,"211",$BY$4:$BY$136)</f>
        <v>477882523</v>
      </c>
      <c r="BZ142" s="117">
        <f t="shared" si="152"/>
        <v>6.1452739460628653E-2</v>
      </c>
      <c r="CA142" s="29">
        <f t="shared" si="153"/>
        <v>319009267</v>
      </c>
      <c r="CB142" s="112">
        <f>SUMIF($E$4:$E$136,"211",$CB$4:$CB$136)</f>
        <v>0</v>
      </c>
      <c r="CC142" s="112">
        <f>SUMIF($E$4:$E$136,"211",$CC$4:$CC$136)</f>
        <v>256425934</v>
      </c>
      <c r="CD142" s="112">
        <f>SUMIF($E$4:$E$136,"211",$CD$4:$CD$136)</f>
        <v>0</v>
      </c>
      <c r="CE142" s="112">
        <f>SUMIF($E$4:$E$136,"211",$CE$4:$CE$136)</f>
        <v>0</v>
      </c>
      <c r="CF142" s="112">
        <f>SUMIF($E$4:$E$136,"211",$CF$4:$CF$136)</f>
        <v>0</v>
      </c>
      <c r="CG142" s="112">
        <f>SUMIF($E$4:$E$136,"211",$CG$4:$CG$136)</f>
        <v>0</v>
      </c>
      <c r="CH142" s="112">
        <f>SUMIF($E$4:$E$136,"211",$CH$4:$CH$136)</f>
        <v>0</v>
      </c>
      <c r="CI142" s="112">
        <f>SUMIF($E$4:$E$136,"211",$CI$4:$CI$136)</f>
        <v>0</v>
      </c>
      <c r="CJ142" s="112">
        <f>SUMIF($E$4:$E$136,"211",$CJ$4:$CJ$136)</f>
        <v>0</v>
      </c>
      <c r="CK142" s="112">
        <f>SUMIF($E$4:$E$136,"211",$CK$4:$CK$136)</f>
        <v>0</v>
      </c>
      <c r="CL142" s="112">
        <f>SUMIF($E$4:$E$136,"211",$CL$4:$CL$136)</f>
        <v>0</v>
      </c>
      <c r="CM142" s="112">
        <f>SUMIF($E$4:$E$136,"211",$CM$4:$CM$136)</f>
        <v>0</v>
      </c>
      <c r="CN142" s="112">
        <f>SUMIF($E$4:$E$136,"211",$CN$4:$CN$136)</f>
        <v>0</v>
      </c>
      <c r="CO142" s="112">
        <f>SUMIF($E$4:$E$136,"211",$CO$4:$CO$136)</f>
        <v>0</v>
      </c>
      <c r="CP142" s="112">
        <f>SUMIF($E$4:$E$136,"211",$CP$4:$CP$136)</f>
        <v>0</v>
      </c>
      <c r="CQ142" s="112">
        <f>SUMIF($E$4:$E$136,"211",$CQ$4:$CQ$136)</f>
        <v>62583333</v>
      </c>
      <c r="CR142" s="112">
        <f>SUMIF($E$4:$E$136,"211",$CR$4:$CR$136)</f>
        <v>0</v>
      </c>
      <c r="CS142" s="112">
        <f>SUMIF($E$4:$E$136,"211",$CS$4:$CS$136)</f>
        <v>0</v>
      </c>
      <c r="CT142" s="112">
        <f>SUMIF($E$4:$E$136,"211",$CT$4:$CT$136)</f>
        <v>0</v>
      </c>
      <c r="CU142" s="112">
        <f>SUMIF($E$4:$E$136,"211",$CU$4:$CU$136)</f>
        <v>0</v>
      </c>
      <c r="CV142" s="118"/>
      <c r="CW142" s="118">
        <f>SUMIF($E$4:$E$136,"211",$CW$4:$CW$136)</f>
        <v>0</v>
      </c>
      <c r="CX142" s="21">
        <f t="shared" si="154"/>
        <v>0.93854726053937132</v>
      </c>
      <c r="CY142" s="24">
        <f t="shared" ca="1" si="155"/>
        <v>4872122484</v>
      </c>
      <c r="CZ142" s="115">
        <f ca="1">SUMIF($E$4:$E$137,"211",$CZ$4:$CZ$136)</f>
        <v>0</v>
      </c>
      <c r="DA142" s="115">
        <f>SUMIF($E$4:$E$136,"211",$DA$4:$DA$136)</f>
        <v>6914191</v>
      </c>
      <c r="DB142" s="115">
        <f>SUMIF($E$4:$E$136,"211",$DB$4:$DB$136)</f>
        <v>0</v>
      </c>
      <c r="DC142" s="115">
        <f>SUMIF($E$4:$E$136,"211",$DC$4:$DC$136)</f>
        <v>0</v>
      </c>
      <c r="DD142" s="115">
        <f>SUMIF($E$4:$E$136,"211",$DD$4:$DD$136)</f>
        <v>0</v>
      </c>
      <c r="DE142" s="115">
        <f>SUMIF($E$4:$E$136,"211",$DE$4:$DE$136)</f>
        <v>244096406</v>
      </c>
      <c r="DF142" s="115">
        <f>SUMIF($E$4:$E$136,"211",$DF$4:$DF$136)</f>
        <v>1602559960</v>
      </c>
      <c r="DG142" s="115">
        <f>SUMIF($E$4:$E$136,"211",$DG$4:$DG$136)</f>
        <v>489630318</v>
      </c>
      <c r="DH142" s="115">
        <f>SUMIF($E$4:$E$136,"211",$DH$4:$DH$136)</f>
        <v>208000000</v>
      </c>
      <c r="DI142" s="119">
        <f>SUMIF($E$4:$E$136,"211",$DI$4:$DI$136)</f>
        <v>162000000</v>
      </c>
      <c r="DJ142" s="119">
        <f>SUMIF($E$4:$E$136,"211",$DJ$4:$DJ$136)</f>
        <v>0</v>
      </c>
      <c r="DK142" s="119">
        <f>SUMIF($E$4:$E$136,"211",$DK$4:$DK$136)</f>
        <v>50000000</v>
      </c>
      <c r="DL142" s="119">
        <f>SUMIF($E$4:$E$136,"211",$DL$4:$DL$136)</f>
        <v>112491556</v>
      </c>
      <c r="DM142" s="119">
        <f>SUMIF($E$4:$E$136,"211",$DM$4:$DM$136)</f>
        <v>45200000</v>
      </c>
      <c r="DN142" s="119">
        <f>SUMIF($E$4:$E$136,"211",$DN$4:$DN$136)</f>
        <v>80000000</v>
      </c>
      <c r="DO142" s="119">
        <f>SUMIF($E$4:$E$136,"211",$DO$4:$DO$136)</f>
        <v>285223280</v>
      </c>
      <c r="DP142" s="119">
        <f>SUMIF($E$4:$E$136,"211",$DP$4:$DP$136)</f>
        <v>812600000</v>
      </c>
      <c r="DQ142" s="119">
        <f>SUMIF($E$4:$E$136,"211",$DQ$4:$DQ$136)</f>
        <v>0</v>
      </c>
      <c r="DR142" s="119">
        <f>SUMIF($E$4:$E$136,"211",$DR$4:$DR$136)</f>
        <v>0</v>
      </c>
      <c r="DS142" s="119">
        <f>SUMIF($E$4:$E$136,"211",$DS$4:$DS$136)</f>
        <v>0</v>
      </c>
      <c r="DT142" s="119">
        <f>SUMIF($E$4:$E$136,"211",$DT$4:$DT$136)</f>
        <v>223024250</v>
      </c>
      <c r="DU142" s="119">
        <f>SUMIF($E$4:$E$136,"211",$DU$4:$DU$136)</f>
        <v>550382523</v>
      </c>
    </row>
    <row r="143" spans="1:125" ht="18" customHeight="1" x14ac:dyDescent="0.3">
      <c r="C143" s="120"/>
      <c r="D143" s="110" t="s">
        <v>289</v>
      </c>
      <c r="E143" s="121">
        <v>301</v>
      </c>
      <c r="F143" s="111"/>
      <c r="G143" s="112">
        <f>SUMIF($E$4:$E$136,"301",$G$4:$G$136)</f>
        <v>2727269805</v>
      </c>
      <c r="H143" s="113">
        <f>SUMIF($E$4:$E$137,"301",$H$4:$H$137)</f>
        <v>344106222</v>
      </c>
      <c r="I143" s="113">
        <f>SUMIF($E$4:$E$137,"301",$I$4:$I$137)</f>
        <v>180000000</v>
      </c>
      <c r="J143" s="113">
        <f>SUMIF($E$4:$E$137,"301",$J$4:$J$137)</f>
        <v>0</v>
      </c>
      <c r="K143" s="112">
        <f>SUMIF($E$4:$E$136,"301",$K$4:$K$136)</f>
        <v>0</v>
      </c>
      <c r="L143" s="111">
        <f>SUMIF($E$4:$E$136,"301",$L$4:$L$136)</f>
        <v>208000000</v>
      </c>
      <c r="M143" s="111">
        <f>SUMIF($E$4:$E$136,"301",$M$4:$M$136)</f>
        <v>0</v>
      </c>
      <c r="N143" s="111">
        <f>SUMIF($E$4:$E$136,"301",$N$4:$N$136)</f>
        <v>0</v>
      </c>
      <c r="O143" s="111">
        <f>SUMIF($E$4:$E$136,"301",$O$4:$O$136)</f>
        <v>0</v>
      </c>
      <c r="P143" s="111">
        <f>SUMIF($E$4:$E$136,"301",$P$4:$P$136)</f>
        <v>0</v>
      </c>
      <c r="Q143" s="111">
        <f>SUMIF($E$4:$E$136,"301",$Q$4:$Q$136)</f>
        <v>0</v>
      </c>
      <c r="R143" s="111">
        <f>SUMIF($E$4:$E$136,"301",$R$4:$R$136)</f>
        <v>0</v>
      </c>
      <c r="S143" s="111">
        <f>SUMIF($E$4:$E$136,"301",$S$4:$S$136)</f>
        <v>0</v>
      </c>
      <c r="T143" s="111">
        <f>SUMIF($E$4:$E$136,"301",$T$4:$T$136)</f>
        <v>0</v>
      </c>
      <c r="U143" s="111">
        <f>SUMIF($E$4:$E$136,"301",$U$4:$U$136)</f>
        <v>0</v>
      </c>
      <c r="V143" s="111">
        <f>SUMIF($E$4:$E$136,"301",$V$4:$V$136)</f>
        <v>0</v>
      </c>
      <c r="W143" s="111">
        <f>SUMIF($E$4:$E$136,"301",$W$4:$W$136)</f>
        <v>100000000</v>
      </c>
      <c r="X143" s="111">
        <f>SUMIF($E$4:$E$136,"301",$X$4:$X$136)</f>
        <v>32712008</v>
      </c>
      <c r="Y143" s="111">
        <f>SUMIF($E$4:$E$136,"301",$Y$4:$Y$136)</f>
        <v>0</v>
      </c>
      <c r="Z143" s="111">
        <f>SUMIF($E$4:$E$136,"301",$Z$4:$Z$136)</f>
        <v>1770728185</v>
      </c>
      <c r="AA143" s="111"/>
      <c r="AB143" s="111">
        <f>SUMIF($E$4:$E$136,"301",$AB$4:$AB$136)</f>
        <v>0</v>
      </c>
      <c r="AC143" s="111">
        <f>SUMIF($E$4:$E$136,"301",$AC$4:$AC$136)</f>
        <v>91723390</v>
      </c>
      <c r="AD143" s="114">
        <f t="shared" si="149"/>
        <v>0.76188534672681574</v>
      </c>
      <c r="AE143" s="112">
        <f>SUMIF($E$4:$E$136,"301",$AE$4:$AE$136)</f>
        <v>2077866901</v>
      </c>
      <c r="AF143" s="112">
        <f>SUMIF($E$4:$E$136,"301",$AF$4:$AF$136)</f>
        <v>328965376</v>
      </c>
      <c r="AG143" s="112">
        <f>SUMIF($E$4:$E$136,"301",$AG$4:$AG$136)</f>
        <v>120785000</v>
      </c>
      <c r="AH143" s="112">
        <f>SUMIF($E$4:$E$136,"301",$AH$4:$AH$136)</f>
        <v>0</v>
      </c>
      <c r="AI143" s="112">
        <f>SUMIF($E$4:$E$136,"301",$AI$4:$AI$136)</f>
        <v>0</v>
      </c>
      <c r="AJ143" s="112">
        <f>SUMIF($E$4:$E$136,"301",$AJ$4:$AJ$136)</f>
        <v>150000000</v>
      </c>
      <c r="AK143" s="112">
        <f>SUMIF($E$4:$E$136,"301",$AK$4:$AK$136)</f>
        <v>0</v>
      </c>
      <c r="AL143" s="112">
        <f>SUMIF($E$4:$E$136,"301",$AL$4:$AL$136)</f>
        <v>0</v>
      </c>
      <c r="AM143" s="112">
        <f>SUMIF($E$4:$E$136,"301",$AM$4:$AM$136)</f>
        <v>0</v>
      </c>
      <c r="AN143" s="112">
        <f>SUMIF($E$4:$E$136,"301",$AN$4:$AN$136)</f>
        <v>0</v>
      </c>
      <c r="AO143" s="112">
        <f>SUMIF($E$4:$E$136,"301",$AO$4:$AO$136)</f>
        <v>0</v>
      </c>
      <c r="AP143" s="112">
        <f>SUMIF($E$4:$E$136,"301",$AP$4:$AP$136)</f>
        <v>0</v>
      </c>
      <c r="AQ143" s="112">
        <f>SUMIF($E$4:$E$136,"301",$AQ$4:$AQ$136)</f>
        <v>0</v>
      </c>
      <c r="AR143" s="112">
        <f>SUMIF($E$4:$E$136,"301",$AR$4:$AR$136)</f>
        <v>0</v>
      </c>
      <c r="AS143" s="112">
        <f>SUMIF($E$4:$E$136,"301",$AS$4:$AS$136)</f>
        <v>0</v>
      </c>
      <c r="AT143" s="112">
        <f>SUMIF($E$4:$E$136,"301",$AT$4:$AT$136)</f>
        <v>0</v>
      </c>
      <c r="AU143" s="112">
        <f>SUMIF($E$4:$E$136,"301",$AU$4:$AU$136)</f>
        <v>0</v>
      </c>
      <c r="AV143" s="112">
        <f>SUMIF($E$4:$E$136,"301",$AV$4:$AV$136)</f>
        <v>0</v>
      </c>
      <c r="AW143" s="112">
        <f>SUMIF($E$4:$E$136,"301",$AW$4:$AW$136)</f>
        <v>0</v>
      </c>
      <c r="AX143" s="112">
        <f>SUMIF($E$4:$E$136,"301",$AX$4:$AX$136)</f>
        <v>1427316525</v>
      </c>
      <c r="AY143" s="112">
        <f>SUMIF($E$4:$E$136,"301",$AY$4:$AY$136)</f>
        <v>0</v>
      </c>
      <c r="AZ143" s="112"/>
      <c r="BA143" s="112">
        <f>SUMIF($E$4:$E$136,"301",$BA$4:$BA$136)</f>
        <v>50800000</v>
      </c>
      <c r="BB143" s="97">
        <f t="shared" si="150"/>
        <v>0.23811465327318426</v>
      </c>
      <c r="BC143" s="24">
        <f t="shared" si="151"/>
        <v>649402904</v>
      </c>
      <c r="BD143" s="115">
        <f>SUMIF($E$4:$E$136,"301",$BD$4:$BD$136)</f>
        <v>15140846</v>
      </c>
      <c r="BE143" s="115">
        <f>SUMIF($E$4:$E$136,"301",$BE$4:$BE$136)</f>
        <v>59215000</v>
      </c>
      <c r="BF143" s="115">
        <f>SUMIF($E$4:$E$136,"301",$BF$4:$BF$136)</f>
        <v>0</v>
      </c>
      <c r="BG143" s="115">
        <f>SUMIF($E$4:$E$136,"301",$BG$4:$BG$136)</f>
        <v>0</v>
      </c>
      <c r="BH143" s="115">
        <f>SUMIF($E$4:$E$136,"301",$BH$4:$BH$136)</f>
        <v>58000000</v>
      </c>
      <c r="BI143" s="115">
        <f>SUMIF($E$4:$E$136,"301",$BI$4:$BI$136)</f>
        <v>0</v>
      </c>
      <c r="BJ143" s="115">
        <f>SUMIF($E$4:$E$136,"301",$BJ$4:$BJ$136)</f>
        <v>0</v>
      </c>
      <c r="BK143" s="115">
        <f>SUMIF($E$4:$E$136,"301",$BK$4:$BK$136)</f>
        <v>0</v>
      </c>
      <c r="BL143" s="115">
        <f>SUMIF($E$4:$E$136,"301",$BL$4:$BL$136)</f>
        <v>0</v>
      </c>
      <c r="BM143" s="115">
        <f>SUMIF($E$4:$E$136,"301",$BM$4:$BM$136)</f>
        <v>0</v>
      </c>
      <c r="BN143" s="115">
        <f>SUMIF($E$4:$E$136,"301",$BN$4:$BN$136)</f>
        <v>0</v>
      </c>
      <c r="BO143" s="115">
        <f>SUMIF($E$4:$E$136,"301",$BO$4:$BO$136)</f>
        <v>0</v>
      </c>
      <c r="BP143" s="115">
        <f>SUMIF($E$4:$E$136,"301",$BP$4:$BP$136)</f>
        <v>0</v>
      </c>
      <c r="BQ143" s="115">
        <f>SUMIF($E$4:$E$136,"301",$BQ$4:$BQ$136)</f>
        <v>0</v>
      </c>
      <c r="BR143" s="115">
        <f>SUMIF($E$4:$E$136,"301",$BR$4:$BR$136)</f>
        <v>0</v>
      </c>
      <c r="BS143" s="115">
        <f>SUMIF($E$4:$E$136,"301",$BS$4:$BS$136)</f>
        <v>100000000</v>
      </c>
      <c r="BT143" s="115">
        <f>SUMIF($E$4:$E$136,"301",$BT$4:$BT$136)</f>
        <v>32712008</v>
      </c>
      <c r="BU143" s="115">
        <f>SUMIF($E$4:$E$136,"301",$BU$4:$BU$136)</f>
        <v>0</v>
      </c>
      <c r="BV143" s="115">
        <f>SUMIF($E$4:$E$136,"301",$BV$4:$BV$136)</f>
        <v>343411660</v>
      </c>
      <c r="BW143" s="115">
        <f>SUMIF($E$4:$E$136,"301",$BW$4:$BW$136)</f>
        <v>0</v>
      </c>
      <c r="BX143" s="115">
        <f>SUMIF($E$4:$E$136,"301",$BX$4:$BX$136)</f>
        <v>0</v>
      </c>
      <c r="BY143" s="116">
        <f>SUMIF($E$4:$E$136,"301",$BY$4:$BY$136)</f>
        <v>40923390</v>
      </c>
      <c r="BZ143" s="117">
        <f t="shared" si="152"/>
        <v>0.24708954382311288</v>
      </c>
      <c r="CA143" s="29">
        <f t="shared" si="153"/>
        <v>673879852</v>
      </c>
      <c r="CB143" s="112">
        <f>SUMIF($E$4:$E$136,"301",$CB$4:$CB$136)</f>
        <v>0</v>
      </c>
      <c r="CC143" s="112">
        <f>SUMIF($E$4:$E$136,"301",$CC$4:$CC$136)</f>
        <v>117745003</v>
      </c>
      <c r="CD143" s="112">
        <f>SUMIF($E$4:$E$136,"301",$CD$4:$CD$136)</f>
        <v>0</v>
      </c>
      <c r="CE143" s="112">
        <f>SUMIF($E$4:$E$136,"301",$CE$4:$CE$136)</f>
        <v>0</v>
      </c>
      <c r="CF143" s="112">
        <f>SUMIF($E$4:$E$136,"301",$CF$4:$CF$136)</f>
        <v>139746671</v>
      </c>
      <c r="CG143" s="112">
        <f>SUMIF($E$4:$E$136,"301",$CG$4:$CG$136)</f>
        <v>0</v>
      </c>
      <c r="CH143" s="112">
        <f>SUMIF($E$4:$E$136,"301",$CH$4:$CH$136)</f>
        <v>0</v>
      </c>
      <c r="CI143" s="112">
        <f>SUMIF($E$4:$E$136,"301",$CI$4:$CI$136)</f>
        <v>0</v>
      </c>
      <c r="CJ143" s="112">
        <f>SUMIF($E$4:$E$136,"301",$CJ$4:$CJ$136)</f>
        <v>0</v>
      </c>
      <c r="CK143" s="112">
        <f>SUMIF($E$4:$E$136,"301",$CK$4:$CK$136)</f>
        <v>0</v>
      </c>
      <c r="CL143" s="112">
        <f>SUMIF($E$4:$E$136,"301",$CL$4:$CL$136)</f>
        <v>0</v>
      </c>
      <c r="CM143" s="112">
        <f>SUMIF($E$4:$E$136,"301",$CM$4:$CM$136)</f>
        <v>0</v>
      </c>
      <c r="CN143" s="112">
        <f>SUMIF($E$4:$E$136,"301",$CN$4:$CN$136)</f>
        <v>0</v>
      </c>
      <c r="CO143" s="112">
        <f>SUMIF($E$4:$E$136,"301",$CO$4:$CO$136)</f>
        <v>0</v>
      </c>
      <c r="CP143" s="112">
        <f>SUMIF($E$4:$E$136,"301",$CP$4:$CP$136)</f>
        <v>0</v>
      </c>
      <c r="CQ143" s="112">
        <f>SUMIF($E$4:$E$136,"301",$CQ$4:$CQ$136)</f>
        <v>0</v>
      </c>
      <c r="CR143" s="112">
        <f>SUMIF($E$4:$E$136,"301",$CR$4:$CR$136)</f>
        <v>0</v>
      </c>
      <c r="CS143" s="112">
        <f>SUMIF($E$4:$E$136,"301",$CS$4:$CS$136)</f>
        <v>0</v>
      </c>
      <c r="CT143" s="112">
        <f>SUMIF($E$4:$E$136,"301",$CT$4:$CT$136)</f>
        <v>400328178</v>
      </c>
      <c r="CU143" s="112">
        <f>SUMIF($E$4:$E$136,"301",$CU$4:$CU$136)</f>
        <v>0</v>
      </c>
      <c r="CV143" s="118"/>
      <c r="CW143" s="118">
        <f>SUMIF($E$4:$E$136,"301",$CW$4:$CW$136)</f>
        <v>16060000</v>
      </c>
      <c r="CX143" s="21">
        <f t="shared" si="154"/>
        <v>0.75291045617688712</v>
      </c>
      <c r="CY143" s="24">
        <f ca="1">SUM(CZ143:DU143)</f>
        <v>2053389953</v>
      </c>
      <c r="CZ143" s="115">
        <f ca="1">SUMIF($E$4:$E$137,"301",$CZ$4:$CZ$136)</f>
        <v>344106222</v>
      </c>
      <c r="DA143" s="115">
        <f>SUMIF($E$4:$E$136,"301",$DA$4:$DA$136)</f>
        <v>62254997</v>
      </c>
      <c r="DB143" s="115">
        <f>SUMIF($E$4:$E$136,"301",$DB$4:$DB$136)</f>
        <v>0</v>
      </c>
      <c r="DC143" s="115">
        <f>SUMIF($E$4:$E$136,"301",$DC$4:$DC$136)</f>
        <v>0</v>
      </c>
      <c r="DD143" s="115">
        <f>SUMIF($E$4:$E$136,"301",$DD$4:$DD$136)</f>
        <v>68253329</v>
      </c>
      <c r="DE143" s="115">
        <f>SUMIF($E$4:$E$136,"301",$DE$4:$DE$136)</f>
        <v>0</v>
      </c>
      <c r="DF143" s="115">
        <f>SUMIF($E$4:$E$136,"301",$DF$4:$DF$136)</f>
        <v>0</v>
      </c>
      <c r="DG143" s="115">
        <f>SUMIF($E$4:$E$136,"301",$DG$4:$DG$136)</f>
        <v>0</v>
      </c>
      <c r="DH143" s="115">
        <f>SUMIF($E$4:$E$136,"301",$DH$4:$DH$136)</f>
        <v>0</v>
      </c>
      <c r="DI143" s="119">
        <f>SUMIF($E$4:$E$136,"301",$DI$4:$DI$136)</f>
        <v>0</v>
      </c>
      <c r="DJ143" s="119">
        <f>SUMIF($E$4:$E$136,"301",$DJ$4:$DJ$136)</f>
        <v>0</v>
      </c>
      <c r="DK143" s="119">
        <f>SUMIF($E$4:$E$136,"301",$DK$4:$DK$136)</f>
        <v>0</v>
      </c>
      <c r="DL143" s="119">
        <f>SUMIF($E$4:$E$136,"301",$DL$4:$DL$136)</f>
        <v>0</v>
      </c>
      <c r="DM143" s="119">
        <f>SUMIF($E$4:$E$136,"301",$DM$4:$DM$136)</f>
        <v>0</v>
      </c>
      <c r="DN143" s="119">
        <f>SUMIF($E$4:$E$136,"301",$DN$4:$DN$136)</f>
        <v>0</v>
      </c>
      <c r="DO143" s="119">
        <f>SUMIF($E$4:$E$136,"301",$DO$4:$DO$136)</f>
        <v>100000000</v>
      </c>
      <c r="DP143" s="119">
        <f>SUMIF($E$4:$E$136,"301",$DP$4:$DP$136)</f>
        <v>32712008</v>
      </c>
      <c r="DQ143" s="119">
        <f>SUMIF($E$4:$E$136,"301",$DQ$4:$DQ$136)</f>
        <v>0</v>
      </c>
      <c r="DR143" s="119">
        <f>SUMIF($E$4:$E$136,"301",$DR$4:$DR$136)</f>
        <v>1370400007</v>
      </c>
      <c r="DS143" s="119">
        <f>SUMIF($E$4:$E$136,"301",$DS$4:$DS$136)</f>
        <v>0</v>
      </c>
      <c r="DT143" s="119">
        <f>SUMIF($E$4:$E$136,"301",$DT$4:$DT$136)</f>
        <v>0</v>
      </c>
      <c r="DU143" s="119">
        <f>SUMIF($E$4:$E$136,"301",$DU$4:$DU$136)</f>
        <v>75663390</v>
      </c>
    </row>
    <row r="144" spans="1:125" ht="16.5" customHeight="1" x14ac:dyDescent="0.3">
      <c r="C144" s="120"/>
      <c r="D144" s="110" t="s">
        <v>385</v>
      </c>
      <c r="E144" s="103">
        <v>310</v>
      </c>
      <c r="F144" s="111"/>
      <c r="G144" s="112">
        <f>SUMIF($E$4:$E$136,"310",$G$4:$G$136)</f>
        <v>748000000</v>
      </c>
      <c r="H144" s="113">
        <f>SUMIF($E$4:$E$136,"310",$H$4:$H$136)</f>
        <v>0</v>
      </c>
      <c r="I144" s="113">
        <f>SUMIF($E$4:$E$136,"310",$I$4:$I$136)</f>
        <v>540000000</v>
      </c>
      <c r="J144" s="113">
        <f>SUMIF($E$4:$E$137,"310",$J$4:$J$137)</f>
        <v>0</v>
      </c>
      <c r="K144" s="112">
        <f>SUMIF($E$4:$E$136,"310",$K$4:$K$136)</f>
        <v>0</v>
      </c>
      <c r="L144" s="111">
        <f>SUMIF($E$4:$E$136,"310",$L$4:$L$136)</f>
        <v>0</v>
      </c>
      <c r="M144" s="111">
        <f>SUMIF($E$4:$E$136,"310",$M$4:$M$136)</f>
        <v>0</v>
      </c>
      <c r="N144" s="111">
        <f>SUMIF($E$4:$E$136,"310",$N$4:$N$136)</f>
        <v>0</v>
      </c>
      <c r="O144" s="111">
        <f>SUMIF($E$4:$E$136,"310",$O$4:$O$136)</f>
        <v>0</v>
      </c>
      <c r="P144" s="111">
        <f>SUMIF($E$4:$E$136,"310",$P$4:$P$136)</f>
        <v>0</v>
      </c>
      <c r="Q144" s="111">
        <f>SUMIF($E$4:$E$136,"310",$Q$4:$Q$136)</f>
        <v>0</v>
      </c>
      <c r="R144" s="111">
        <f>SUMIF($E$4:$E$136,"310",$R$4:$R$136)</f>
        <v>0</v>
      </c>
      <c r="S144" s="111">
        <f>SUMIF($E$4:$E$136,"310",$S$4:$S$136)</f>
        <v>0</v>
      </c>
      <c r="T144" s="111">
        <f>SUMIF($E$4:$E$136,"310",$T$4:$T$136)</f>
        <v>0</v>
      </c>
      <c r="U144" s="111">
        <f>SUMIF($E$4:$E$136,"310",$U$4:$U$136)</f>
        <v>0</v>
      </c>
      <c r="V144" s="111">
        <f>SUMIF($E$4:$E$136,"310",$V$4:$V$136)</f>
        <v>0</v>
      </c>
      <c r="W144" s="111">
        <f>SUMIF($E$4:$E$136,"310",$W$4:$W$136)</f>
        <v>76000000</v>
      </c>
      <c r="X144" s="111">
        <f>SUMIF($E$4:$E$136,"310",$X$4:$X$136)</f>
        <v>54000000</v>
      </c>
      <c r="Y144" s="111">
        <f>SUMIF($E$4:$E$136,"310",$Y$4:$Y$136)</f>
        <v>0</v>
      </c>
      <c r="Z144" s="111">
        <f>SUMIF($E$4:$E$127,"310",$Z$4:$Z$127)</f>
        <v>0</v>
      </c>
      <c r="AA144" s="111"/>
      <c r="AB144" s="111">
        <f>SUMIF($E$4:$E$136,"310",$AB$4:$AB$136)</f>
        <v>0</v>
      </c>
      <c r="AC144" s="111">
        <f>SUMIF($E$4:$E$136,"310",$AC$4:$AC$136)</f>
        <v>78000000</v>
      </c>
      <c r="AD144" s="114">
        <f t="shared" si="149"/>
        <v>0.27085561497326205</v>
      </c>
      <c r="AE144" s="112">
        <f>SUMIF($E$4:$E$136,"310",$AE$4:$AE$136)</f>
        <v>202600000</v>
      </c>
      <c r="AF144" s="112">
        <f>SUMIF($E$4:$E$136,"310",$AF$4:$AF$136)</f>
        <v>0</v>
      </c>
      <c r="AG144" s="112">
        <f>SUMIF($E$4:$E$136,"310",$AG$4:$AG$136)</f>
        <v>152000000</v>
      </c>
      <c r="AH144" s="112">
        <f>SUMIF($E$4:$E$136,"310",$AH$4:$AH$136)</f>
        <v>0</v>
      </c>
      <c r="AI144" s="112">
        <f>SUMIF($E$4:$E$136,"310",$AI$4:$AI$136)</f>
        <v>0</v>
      </c>
      <c r="AJ144" s="112">
        <f>SUMIF($E$4:$E$136,"310",$AJ$4:$AJ$136)</f>
        <v>0</v>
      </c>
      <c r="AK144" s="112">
        <f>SUMIF($E$4:$E$136,"310",$AK$4:$AK$136)</f>
        <v>0</v>
      </c>
      <c r="AL144" s="112">
        <f>SUMIF($E$4:$E$136,"310",$AL$4:$AL$136)</f>
        <v>0</v>
      </c>
      <c r="AM144" s="112">
        <f>SUMIF($E$4:$E$136,"310",$AM$4:$AM$136)</f>
        <v>0</v>
      </c>
      <c r="AN144" s="112">
        <f>SUMIF($E$4:$E$136,"310",$AN$4:$AN$136)</f>
        <v>0</v>
      </c>
      <c r="AO144" s="112">
        <f>SUMIF($E$4:$E$136,"310",$AO$4:$AO$136)</f>
        <v>0</v>
      </c>
      <c r="AP144" s="112">
        <f>SUMIF($E$4:$E$136,"310",$AP$4:$AP$136)</f>
        <v>0</v>
      </c>
      <c r="AQ144" s="112">
        <f>SUMIF($E$4:$E$136,"310",$AQ$4:$AQ$136)</f>
        <v>0</v>
      </c>
      <c r="AR144" s="112">
        <f>SUMIF($E$4:$E$136,"310",$AR$4:$AR$136)</f>
        <v>0</v>
      </c>
      <c r="AS144" s="112">
        <f>SUMIF($E$4:$E$136,"310",$AS$4:$AS$136)</f>
        <v>0</v>
      </c>
      <c r="AT144" s="112">
        <f>SUMIF($E$4:$E$136,"310",$AT$4:$AT$136)</f>
        <v>0</v>
      </c>
      <c r="AU144" s="112">
        <f>SUMIF($E$4:$E$136,"310",$AU$4:$AU$136)</f>
        <v>27000000</v>
      </c>
      <c r="AV144" s="112">
        <f>SUMIF($E$4:$E$136,"310",$AV$4:$AV$136)</f>
        <v>0</v>
      </c>
      <c r="AW144" s="112">
        <f>SUMIF($E$4:$E$136,"310",$AW$4:$AW$136)</f>
        <v>0</v>
      </c>
      <c r="AX144" s="112">
        <f>SUMIF($E$4:$E$136,"310",$AX$4:$AX$136)</f>
        <v>0</v>
      </c>
      <c r="AY144" s="112">
        <f>SUMIF($E$4:$E$136,"310",$AY$4:$AY$136)</f>
        <v>0</v>
      </c>
      <c r="AZ144" s="112"/>
      <c r="BA144" s="112">
        <f>SUMIF($E$4:$E$136,"310",$BA$4:$BA$136)</f>
        <v>23600000</v>
      </c>
      <c r="BB144" s="97">
        <f t="shared" si="150"/>
        <v>0.72914438502673795</v>
      </c>
      <c r="BC144" s="24">
        <f t="shared" si="151"/>
        <v>545400000</v>
      </c>
      <c r="BD144" s="115">
        <f>SUMIF($E$4:$E$136,"310",$BD$4:$BD$136)</f>
        <v>0</v>
      </c>
      <c r="BE144" s="115">
        <f>SUMIF($E$4:$E$136,"310",$BE$4:$BE$136)</f>
        <v>388000000</v>
      </c>
      <c r="BF144" s="115">
        <f>SUMIF($E$4:$E$136,"310",$BF$4:$BF$136)</f>
        <v>0</v>
      </c>
      <c r="BG144" s="115">
        <f>SUMIF($E$4:$E$136,"310",$BG$4:$BG$136)</f>
        <v>0</v>
      </c>
      <c r="BH144" s="115">
        <f>SUMIF($E$4:$E$136,"310",$BH$4:$BH$136)</f>
        <v>0</v>
      </c>
      <c r="BI144" s="115">
        <f>SUMIF($E$4:$E$136,"310",$BI$4:$BI$136)</f>
        <v>0</v>
      </c>
      <c r="BJ144" s="115">
        <f>SUMIF($E$4:$E$136,"310",$BJ$4:$BJ$136)</f>
        <v>0</v>
      </c>
      <c r="BK144" s="115">
        <f>SUMIF($E$4:$E$136,"310",$BK$4:$BK$136)</f>
        <v>0</v>
      </c>
      <c r="BL144" s="115">
        <f>SUMIF($E$4:$E$136,"310",$BL$4:$BL$136)</f>
        <v>0</v>
      </c>
      <c r="BM144" s="115">
        <f>SUMIF($E$4:$E$136,"310",$BM$4:$BM$136)</f>
        <v>0</v>
      </c>
      <c r="BN144" s="115">
        <f>SUMIF($E$4:$E$136,"310",$BN$4:$BN$136)</f>
        <v>0</v>
      </c>
      <c r="BO144" s="115">
        <f>SUMIF($E$4:$E$136,"310",$BO$4:$BO$136)</f>
        <v>0</v>
      </c>
      <c r="BP144" s="115">
        <f>SUMIF($E$4:$E$136,"310",$BP$4:$BP$136)</f>
        <v>0</v>
      </c>
      <c r="BQ144" s="115">
        <f>SUMIF($E$4:$E$136,"310",$BQ$4:$BQ$136)</f>
        <v>0</v>
      </c>
      <c r="BR144" s="115">
        <f>SUMIF($E$4:$E$136,"310",$BR$4:$BR$136)</f>
        <v>0</v>
      </c>
      <c r="BS144" s="115">
        <f>SUMIF($E$4:$E$136,"310",$BS$4:$BS$136)</f>
        <v>49000000</v>
      </c>
      <c r="BT144" s="115">
        <f>SUMIF($E$4:$E$136,"310",$BT$4:$BT$136)</f>
        <v>54000000</v>
      </c>
      <c r="BU144" s="115">
        <f>SUMIF($E$4:$E$136,"310",$BU$4:$BU$136)</f>
        <v>0</v>
      </c>
      <c r="BV144" s="115">
        <f>SUMIF($E$4:$E$136,"310",$BV$4:$BV$136)</f>
        <v>0</v>
      </c>
      <c r="BW144" s="115">
        <f>SUMIF($E$4:$E$136,"310",$BW$4:$BW$136)</f>
        <v>0</v>
      </c>
      <c r="BX144" s="115">
        <f>SUMIF($E$4:$E$136,"310",$BX$4:$BX$136)</f>
        <v>0</v>
      </c>
      <c r="BY144" s="116">
        <f>SUMIF($E$4:$E$136,"310",$BY$4:$BY$136)</f>
        <v>54400000</v>
      </c>
      <c r="BZ144" s="117">
        <f t="shared" si="152"/>
        <v>9.3846232620320852E-2</v>
      </c>
      <c r="CA144" s="29">
        <f t="shared" si="153"/>
        <v>70196982</v>
      </c>
      <c r="CB144" s="112">
        <f>SUMIF($E$4:$E$136,"310",$CB$4:$CB$136)</f>
        <v>0</v>
      </c>
      <c r="CC144" s="112">
        <f>SUMIF($E$4:$E$136,"310",$CC$4:$CC$136)</f>
        <v>60596982</v>
      </c>
      <c r="CD144" s="112">
        <f>SUMIF($E$4:$E$136,"310",$CD$4:$CD$136)</f>
        <v>0</v>
      </c>
      <c r="CE144" s="112">
        <f>SUMIF($E$4:$E$136,"310",$CE$4:$CE$136)</f>
        <v>0</v>
      </c>
      <c r="CF144" s="112">
        <f>SUMIF($E$4:$E$136,"310",$CF$4:$CF$136)</f>
        <v>0</v>
      </c>
      <c r="CG144" s="112">
        <f>SUMIF($E$4:$E$136,"310",$CG$4:$CG$136)</f>
        <v>0</v>
      </c>
      <c r="CH144" s="112">
        <f>SUMIF($E$4:$E$136,"310",$CH$4:$CH$136)</f>
        <v>0</v>
      </c>
      <c r="CI144" s="112">
        <f>SUMIF($E$4:$E$136,"310",$CI$4:$CI$136)</f>
        <v>0</v>
      </c>
      <c r="CJ144" s="112">
        <f>SUMIF($E$4:$E$136,"310",$CJ$4:$CJ$136)</f>
        <v>0</v>
      </c>
      <c r="CK144" s="112">
        <f>SUMIF($E$4:$E$136,"310",$CK$4:$CK$136)</f>
        <v>0</v>
      </c>
      <c r="CL144" s="112">
        <f>SUMIF($E$4:$E$136,"310",$CL$4:$CL$136)</f>
        <v>0</v>
      </c>
      <c r="CM144" s="112">
        <f>SUMIF($E$4:$E$136,"310",$CM$4:$CM$136)</f>
        <v>0</v>
      </c>
      <c r="CN144" s="112">
        <f>SUMIF($E$4:$E$136,"310",$CN$4:$CN$136)</f>
        <v>0</v>
      </c>
      <c r="CO144" s="112">
        <f>SUMIF($E$4:$E$136,"310",$CO$4:$CO$136)</f>
        <v>0</v>
      </c>
      <c r="CP144" s="112">
        <f>SUMIF($E$4:$E$136,"310",$CP$4:$CP$136)</f>
        <v>0</v>
      </c>
      <c r="CQ144" s="112">
        <f>SUMIF($E$4:$E$136,"310",$CQ$4:$CQ$136)</f>
        <v>0</v>
      </c>
      <c r="CR144" s="112">
        <f>SUMIF($E$4:$E$136,"310",$CR$4:$CR$136)</f>
        <v>0</v>
      </c>
      <c r="CS144" s="112">
        <f>SUMIF($E$4:$E$136,"310",$CS$4:$CS$136)</f>
        <v>0</v>
      </c>
      <c r="CT144" s="112">
        <f>SUMIF($E$4:$E$136,"310",$CT$4:$CT$136)</f>
        <v>0</v>
      </c>
      <c r="CU144" s="112">
        <f>SUMIF($E$4:$E$136,"310",$CU$4:$CU$136)</f>
        <v>0</v>
      </c>
      <c r="CV144" s="118"/>
      <c r="CW144" s="118">
        <f>SUMIF($E$4:$E$136,"310",$CW$4:$CW$136)</f>
        <v>9600000</v>
      </c>
      <c r="CX144" s="21">
        <f t="shared" si="154"/>
        <v>0.90615376737967912</v>
      </c>
      <c r="CY144" s="24">
        <f t="shared" si="155"/>
        <v>677803018</v>
      </c>
      <c r="CZ144" s="115">
        <f>SUMIF($E$4:$E$136,"310",$CZ$4:$CZ$136)</f>
        <v>0</v>
      </c>
      <c r="DA144" s="115">
        <f>SUMIF($E$4:$E$136,"310",$DA$4:$DA$136)</f>
        <v>479403018</v>
      </c>
      <c r="DB144" s="115">
        <f>SUMIF($E$4:$E$136,"310",$DB$4:$DB$136)</f>
        <v>0</v>
      </c>
      <c r="DC144" s="115">
        <f>SUMIF($E$4:$E$136,"310",$DC$4:$DC$136)</f>
        <v>0</v>
      </c>
      <c r="DD144" s="115">
        <f>SUMIF($E$4:$E$136,"310",$DD$4:$DD$136)</f>
        <v>0</v>
      </c>
      <c r="DE144" s="115">
        <f>SUMIF($E$4:$E$136,"310",$DE$4:$DE$136)</f>
        <v>0</v>
      </c>
      <c r="DF144" s="115">
        <f>SUMIF($E$4:$E$136,"310",$DF$4:$DF$136)</f>
        <v>0</v>
      </c>
      <c r="DG144" s="115">
        <f>SUMIF($E$4:$E$136,"310",$DG$4:$DG$136)</f>
        <v>0</v>
      </c>
      <c r="DH144" s="115">
        <f>SUMIF($E$4:$E$136,"310",$DH$4:$DH$136)</f>
        <v>0</v>
      </c>
      <c r="DI144" s="119">
        <f>SUMIF($E$4:$E$136,"310",$DI$4:$DI$136)</f>
        <v>0</v>
      </c>
      <c r="DJ144" s="119">
        <f>SUMIF($E$4:$E$136,"310",$DJ$4:$DJ$136)</f>
        <v>0</v>
      </c>
      <c r="DK144" s="119">
        <f>SUMIF($E$4:$E$136,"310",$DK$4:$DK$136)</f>
        <v>0</v>
      </c>
      <c r="DL144" s="119">
        <f>SUMIF($E$4:$E$136,"310",$DL$4:$DL$136)</f>
        <v>0</v>
      </c>
      <c r="DM144" s="119">
        <f>SUMIF($E$4:$E$136,"310",$DM$4:$DM$136)</f>
        <v>0</v>
      </c>
      <c r="DN144" s="119">
        <f>SUMIF($E$4:$E$136,"310",$DN$4:$DN$136)</f>
        <v>0</v>
      </c>
      <c r="DO144" s="119">
        <f>SUMIF($E$4:$E$136,"310",$DO$4:$DO$136)</f>
        <v>76000000</v>
      </c>
      <c r="DP144" s="119">
        <f>SUMIF($E$4:$E$136,"310",$DP$4:$DP$136)</f>
        <v>54000000</v>
      </c>
      <c r="DQ144" s="119">
        <f>SUMIF($E$4:$E$136,"310",$DQ$4:$DQ$136)</f>
        <v>0</v>
      </c>
      <c r="DR144" s="119">
        <f>SUMIF($E$4:$E$136,"310",$DR$4:$DR$136)</f>
        <v>0</v>
      </c>
      <c r="DS144" s="119">
        <f>SUMIF($E$4:$E$136,"310",$DS$4:$DS$136)</f>
        <v>0</v>
      </c>
      <c r="DT144" s="119">
        <f>SUMIF($E$4:$E$136,"310",$DT$4:$DT$136)</f>
        <v>0</v>
      </c>
      <c r="DU144" s="119">
        <f>SUMIF($E$4:$E$136,"310",$DU$4:$DU$136)</f>
        <v>68400000</v>
      </c>
    </row>
    <row r="145" spans="3:125" x14ac:dyDescent="0.3">
      <c r="C145" s="122"/>
      <c r="D145" s="110" t="s">
        <v>386</v>
      </c>
      <c r="E145" s="103">
        <v>410</v>
      </c>
      <c r="F145" s="111"/>
      <c r="G145" s="112">
        <f>SUMIF($E$4:$E$136,"410",$G$4:$G$136)</f>
        <v>7834200466</v>
      </c>
      <c r="H145" s="113">
        <f>SUMIF($E$4:$E$136,"410",$H$4:$H$136)</f>
        <v>0</v>
      </c>
      <c r="I145" s="113">
        <f>SUMIF($E$4:$E$137,"410",$I$4:$I$137)</f>
        <v>0</v>
      </c>
      <c r="J145" s="113">
        <f>SUMIF($E$4:$E$137,"410",$J$4:$J$137)</f>
        <v>0</v>
      </c>
      <c r="K145" s="112">
        <f>SUMIF($E$4:$E$136,"410",$K$4:$K$136)</f>
        <v>0</v>
      </c>
      <c r="L145" s="111">
        <f>SUMIF($E$4:$E$136,"410",$L$4:$L$136)</f>
        <v>0</v>
      </c>
      <c r="M145" s="111">
        <f>SUMIF($E$4:$E$136,"410",$M$4:$M$136)</f>
        <v>0</v>
      </c>
      <c r="N145" s="111">
        <f>SUMIF($E$4:$E$136,"410",$N$4:$N$136)</f>
        <v>2197337942</v>
      </c>
      <c r="O145" s="111">
        <f>SUMIF($E$4:$E$136,"410",$O$4:$O$136)</f>
        <v>0</v>
      </c>
      <c r="P145" s="111">
        <f>SUMIF($E$4:$E$136,"410",$P$4:$P$136)</f>
        <v>0</v>
      </c>
      <c r="Q145" s="111">
        <f>SUMIF($E$4:$E$136,"410",$Q$4:$Q$136)</f>
        <v>40000000</v>
      </c>
      <c r="R145" s="111">
        <f>SUMIF($E$4:$E$136,"410",$R$4:$R$136)</f>
        <v>701840643</v>
      </c>
      <c r="S145" s="111">
        <f>SUMIF($E$4:$E$136,"410",$S$4:$S$136)</f>
        <v>30000000</v>
      </c>
      <c r="T145" s="111">
        <f>SUMIF($E$4:$E$136,"410",$T$4:$T$136)</f>
        <v>60000000</v>
      </c>
      <c r="U145" s="111">
        <f>SUMIF($E$4:$E$136,"410",$U$4:$U$136)</f>
        <v>20000000</v>
      </c>
      <c r="V145" s="111">
        <f>SUMIF($E$4:$E$136,"410",$V$4:$V$136)</f>
        <v>3457651561</v>
      </c>
      <c r="W145" s="111">
        <f>SUMIF($E$4:$E$136,"410",$W$4:$W$136)</f>
        <v>90000000</v>
      </c>
      <c r="X145" s="111">
        <f>SUMIF($E$4:$E$136,"410",$X$4:$X$136)</f>
        <v>0</v>
      </c>
      <c r="Y145" s="111">
        <f>SUMIF($E$4:$E$127,"410",$Y$4:$Y$127)</f>
        <v>687105289</v>
      </c>
      <c r="Z145" s="111">
        <f>SUMIF($E$4:$E$127,"410",$Z$4:$Z$127)</f>
        <v>0</v>
      </c>
      <c r="AA145" s="111">
        <f>SUMIF($E$4:$E$136,"410",$AA$4:$AA$136)</f>
        <v>195020801</v>
      </c>
      <c r="AB145" s="111">
        <f>SUMIF($E$4:$E$136,"410",$AB$4:$AB$136)</f>
        <v>0</v>
      </c>
      <c r="AC145" s="111">
        <f>SUMIF($E$4:$E$136,"410",$AC$4:$AC$136)</f>
        <v>355244230</v>
      </c>
      <c r="AD145" s="114">
        <f t="shared" si="149"/>
        <v>0.21209695350678048</v>
      </c>
      <c r="AE145" s="112">
        <f>SUMIF($E$4:$E$136,"410",$AE$4:$AE$136)</f>
        <v>1661610052</v>
      </c>
      <c r="AF145" s="112">
        <f>SUMIF($E$4:$E$136,"410",$AF$4:$AF$136)</f>
        <v>0</v>
      </c>
      <c r="AG145" s="112">
        <f>SUMIF($E$4:$E$136,"410",$AG$4:$AG$136)</f>
        <v>0</v>
      </c>
      <c r="AH145" s="112">
        <f>SUMIF($E$4:$E$136,"410",$AH$4:$AH$136)</f>
        <v>0</v>
      </c>
      <c r="AI145" s="112">
        <f>SUMIF($E$4:$E$136,"410",$AI$4:$AI$136)</f>
        <v>0</v>
      </c>
      <c r="AJ145" s="112">
        <f>SUMIF($E$4:$E$136,"410",$AJ$4:$AJ$136)</f>
        <v>0</v>
      </c>
      <c r="AK145" s="112">
        <f>SUMIF($E$4:$E$136,"410",$AK$4:$AK$136)</f>
        <v>0</v>
      </c>
      <c r="AL145" s="112">
        <f>SUMIF($E$4:$E$136,"410",$AL$4:$AL$136)</f>
        <v>370158892</v>
      </c>
      <c r="AM145" s="112">
        <f>SUMIF($E$4:$E$136,"410",$AM$4:$AM$136)</f>
        <v>0</v>
      </c>
      <c r="AN145" s="112">
        <f>SUMIF($E$4:$E$136,"410",$AN$4:$AN$136)</f>
        <v>0</v>
      </c>
      <c r="AO145" s="112">
        <f>SUMIF($E$4:$E$136,"410",$AO$4:$AO$136)</f>
        <v>0</v>
      </c>
      <c r="AP145" s="112">
        <f>SUMIF($E$4:$E$136,"410",$AP$4:$AP$136)</f>
        <v>0</v>
      </c>
      <c r="AQ145" s="112">
        <f>SUMIF($E$4:$E$136,"410",$AQ$4:$AQ$136)</f>
        <v>0</v>
      </c>
      <c r="AR145" s="112">
        <f>SUMIF($E$4:$E$136,"410",$AR$4:$AR$136)</f>
        <v>0</v>
      </c>
      <c r="AS145" s="112">
        <f>SUMIF($E$4:$E$136,"410",$AS$4:$AS$136)</f>
        <v>0</v>
      </c>
      <c r="AT145" s="112">
        <f>SUMIF($E$4:$E$136,"410",$AT$4:$AT$136)</f>
        <v>881220521</v>
      </c>
      <c r="AU145" s="112">
        <f>SUMIF($E$4:$E$136,"410",$AU$4:$AU$136)</f>
        <v>90000000</v>
      </c>
      <c r="AV145" s="112">
        <f>SUMIF($E$4:$E$136,"410",$AV$4:$AV$136)</f>
        <v>0</v>
      </c>
      <c r="AW145" s="112">
        <f>SUMIF($E$4:$E$136,"410",$AW$4:$AW$136)</f>
        <v>158146881</v>
      </c>
      <c r="AX145" s="112">
        <f>SUMIF($E$4:$E$136,"410",$AX$4:$AX$136)</f>
        <v>0</v>
      </c>
      <c r="AY145" s="112">
        <f>SUMIF($E$4:$E$136,"410",$AY$4:$AY$136)</f>
        <v>91899873</v>
      </c>
      <c r="AZ145" s="112"/>
      <c r="BA145" s="112">
        <f>SUMIF($E$4:$E$136,"410",$BA$4:$BA$136)</f>
        <v>70183885</v>
      </c>
      <c r="BB145" s="97">
        <f t="shared" si="150"/>
        <v>0.78790304649321952</v>
      </c>
      <c r="BC145" s="24">
        <f>SUM(BD145:BY145)</f>
        <v>6172590414</v>
      </c>
      <c r="BD145" s="115">
        <f>SUMIF($E$4:$E$136,"410",$BD$4:$BD$136)</f>
        <v>0</v>
      </c>
      <c r="BE145" s="115">
        <f>SUMIF($E$4:$E$136,"410",$BE$4:$BE$136)</f>
        <v>0</v>
      </c>
      <c r="BF145" s="115">
        <f>SUMIF($E$4:$E$136,"410",$BF$4:$BF$136)</f>
        <v>0</v>
      </c>
      <c r="BG145" s="115">
        <f>SUMIF($E$4:$E$136,"410",$BG$4:$BG$136)</f>
        <v>0</v>
      </c>
      <c r="BH145" s="115">
        <f>SUMIF($E$4:$E$136,"410",$BH$4:$BH$136)</f>
        <v>0</v>
      </c>
      <c r="BI145" s="115">
        <f>SUMIF($E$4:$E$136,"410",$BI$4:$BI$136)</f>
        <v>0</v>
      </c>
      <c r="BJ145" s="115">
        <f>SUMIF($E$4:$E$136,"410",$BJ$4:$BJ$136)</f>
        <v>1827179050</v>
      </c>
      <c r="BK145" s="115">
        <f>SUMIF($E$4:$E$136,"410",$BK$4:$BK$136)</f>
        <v>0</v>
      </c>
      <c r="BL145" s="115">
        <f>SUMIF($E$4:$E$136,"410",$BL$4:$BL$136)</f>
        <v>0</v>
      </c>
      <c r="BM145" s="115">
        <f>SUMIF($E$4:$E$136,"410",$BM$4:$BM$136)</f>
        <v>40000000</v>
      </c>
      <c r="BN145" s="115">
        <f>SUMIF($E$4:$E$136,"410",$BN$4:$BN$136)</f>
        <v>701840643</v>
      </c>
      <c r="BO145" s="115">
        <f>SUMIF($E$4:$E$136,"410",$BO$4:$BO$136)</f>
        <v>30000000</v>
      </c>
      <c r="BP145" s="115">
        <f>SUMIF($E$4:$E$136,"410",$BP$4:$BP$136)</f>
        <v>60000000</v>
      </c>
      <c r="BQ145" s="115">
        <f>SUMIF($E$4:$E$136,"410",$BQ$4:$BQ$136)</f>
        <v>20000000</v>
      </c>
      <c r="BR145" s="115">
        <f>SUMIF($E$4:$E$136,"410",$BR$4:$BR$136)</f>
        <v>2576431040</v>
      </c>
      <c r="BS145" s="115">
        <f>SUMIF($E$4:$E$136,"410",$BS$4:$BS$136)</f>
        <v>0</v>
      </c>
      <c r="BT145" s="115">
        <f>SUMIF($E$4:$E$136,"410",$BT$4:$BT$136)</f>
        <v>0</v>
      </c>
      <c r="BU145" s="115">
        <f>SUMIF($E$4:$E$136,"410",$BU$4:$BU$136)</f>
        <v>528958408</v>
      </c>
      <c r="BV145" s="115">
        <f>SUMIF($E$4:$E$136,"410",$BV$4:$BV$136)</f>
        <v>0</v>
      </c>
      <c r="BW145" s="115">
        <f>SUMIF($E$4:$E$136,"410",$BW$4:$BW$136)</f>
        <v>103120928</v>
      </c>
      <c r="BX145" s="115">
        <f>SUMIF($E$4:$E$136,"410",$BX$4:$BX$136)</f>
        <v>0</v>
      </c>
      <c r="BY145" s="116">
        <f>SUMIF($E$4:$E$136,"410",$BY$4:$BY$136)</f>
        <v>285060345</v>
      </c>
      <c r="BZ145" s="117">
        <f t="shared" si="152"/>
        <v>5.8486312162745212E-2</v>
      </c>
      <c r="CA145" s="24">
        <f t="shared" si="153"/>
        <v>458193494</v>
      </c>
      <c r="CB145" s="112">
        <f>SUMIF($E$4:$E$136,"410",$CB$4:$CB$136)</f>
        <v>0</v>
      </c>
      <c r="CC145" s="112">
        <f>SUMIF($E$4:$E$136,"410",$CC$4:$CC$136)</f>
        <v>0</v>
      </c>
      <c r="CD145" s="112">
        <f>SUMIF($E$4:$E$136,"410",$CD$4:$CD$136)</f>
        <v>0</v>
      </c>
      <c r="CE145" s="112">
        <f>SUMIF($E$4:$E$136,"410",$CE$4:$CE$136)</f>
        <v>0</v>
      </c>
      <c r="CF145" s="112">
        <f>SUMIF($E$4:$E$136,"410",$CF$4:$CF$136)</f>
        <v>0</v>
      </c>
      <c r="CG145" s="112">
        <f>SUMIF($E$4:$E$136,"410",$CG$4:$CG$136)</f>
        <v>0</v>
      </c>
      <c r="CH145" s="112">
        <f>SUMIF($E$4:$E$136,"410",$CH$4:$CH$136)</f>
        <v>130338798</v>
      </c>
      <c r="CI145" s="112">
        <f>SUMIF($E$4:$E$136,"410",$CI$4:$CI$136)</f>
        <v>0</v>
      </c>
      <c r="CJ145" s="112">
        <f>SUMIF($E$4:$E$136,"410",$CJ$4:$CJ$136)</f>
        <v>0</v>
      </c>
      <c r="CK145" s="112">
        <f>SUMIF($E$4:$E$136,"410",$CK$4:$CK$136)</f>
        <v>0</v>
      </c>
      <c r="CL145" s="112">
        <f>SUMIF($E$4:$E$136,"410",$CL$4:$CL$136)</f>
        <v>0</v>
      </c>
      <c r="CM145" s="112">
        <f>SUMIF($E$4:$E$136,"410",$CM$4:$CM$136)</f>
        <v>0</v>
      </c>
      <c r="CN145" s="112">
        <f>SUMIF($E$4:$E$136,"410",$CN$4:$CN$136)</f>
        <v>0</v>
      </c>
      <c r="CO145" s="112">
        <f>SUMIF($E$4:$E$136,"410",$CO$4:$CO$136)</f>
        <v>0</v>
      </c>
      <c r="CP145" s="112">
        <f>SUMIF($E$4:$E$136,"410",$CP$4:$CP$136)</f>
        <v>110491899</v>
      </c>
      <c r="CQ145" s="112">
        <f>SUMIF($E$4:$E$136,"410",$CQ$4:$CQ$136)</f>
        <v>63880751</v>
      </c>
      <c r="CR145" s="112">
        <f>SUMIF($E$4:$E$136,"410",$CR$4:$CR$136)</f>
        <v>0</v>
      </c>
      <c r="CS145" s="112">
        <f>SUMIF($E$4:$E$136,"410",$CS$4:$CS$136)</f>
        <v>104153210</v>
      </c>
      <c r="CT145" s="112">
        <f>SUMIF($E$4:$E$136,"410",$CT$4:$CT$136)</f>
        <v>0</v>
      </c>
      <c r="CU145" s="112">
        <f>SUMIF($E$4:$E$136,"410",$CU$4:$CU$136)</f>
        <v>0</v>
      </c>
      <c r="CV145" s="118"/>
      <c r="CW145" s="118">
        <f>SUMIF($E$4:$E$136,"410",$CW$4:$CW$136)</f>
        <v>49328836</v>
      </c>
      <c r="CX145" s="21">
        <f t="shared" si="154"/>
        <v>0.94151368783725475</v>
      </c>
      <c r="CY145" s="24">
        <f t="shared" si="155"/>
        <v>7376006972</v>
      </c>
      <c r="CZ145" s="115">
        <f>SUMIF($E$4:$E$136,"410",$CZ$4:$CZ$136)</f>
        <v>0</v>
      </c>
      <c r="DA145" s="115">
        <f>SUMIF($E$4:$E$136,"410",$DA$4:$DA$136)</f>
        <v>0</v>
      </c>
      <c r="DB145" s="115">
        <f>SUMIF($E$4:$E$136,"410",$DB$4:$DB$136)</f>
        <v>0</v>
      </c>
      <c r="DC145" s="115">
        <f>SUMIF($E$4:$E$136,"410",$DC$4:$DC$136)</f>
        <v>0</v>
      </c>
      <c r="DD145" s="115">
        <f>SUMIF($E$4:$E$136,"410",$DD$4:$DD$136)</f>
        <v>0</v>
      </c>
      <c r="DE145" s="115">
        <f>SUMIF($E$4:$E$136,"410",$DE$4:$DE$136)</f>
        <v>0</v>
      </c>
      <c r="DF145" s="115">
        <f>SUMIF($E$4:$E$136,"410",$DF$4:$DF$136)</f>
        <v>2066999144</v>
      </c>
      <c r="DG145" s="115">
        <f>SUMIF($E$4:$E$136,"410",$DG$4:$DG$136)</f>
        <v>0</v>
      </c>
      <c r="DH145" s="115">
        <f>SUMIF($E$4:$E$136,"410",$DH$4:$DH$136)</f>
        <v>0</v>
      </c>
      <c r="DI145" s="119">
        <f>SUMIF($E$4:$E$136,"410",$DI$4:$DI$136)</f>
        <v>40000000</v>
      </c>
      <c r="DJ145" s="119">
        <f>SUMIF($E$4:$E$136,"410",$DJ$4:$DJ$136)</f>
        <v>701840643</v>
      </c>
      <c r="DK145" s="119">
        <f>SUMIF($E$4:$E$136,"410",$DK$4:$DK$136)</f>
        <v>30000000</v>
      </c>
      <c r="DL145" s="119">
        <f>SUMIF($E$4:$E$136,"410",$DL$4:$DL$136)</f>
        <v>60000000</v>
      </c>
      <c r="DM145" s="119">
        <f>SUMIF($E$4:$E$136,"410",$DM$4:$DM$136)</f>
        <v>20000000</v>
      </c>
      <c r="DN145" s="119">
        <f>SUMIF($E$4:$E$136,"410",$DN$4:$DN$136)</f>
        <v>3347159662</v>
      </c>
      <c r="DO145" s="119">
        <f>SUMIF($E$4:$E$136,"410",$DO$4:$DO$136)</f>
        <v>26119249</v>
      </c>
      <c r="DP145" s="119">
        <f>SUMIF($E$4:$E$136,"410",$DP$4:$DP$136)</f>
        <v>0</v>
      </c>
      <c r="DQ145" s="119">
        <f>SUMIF($E$4:$E$136,"410",$DQ$4:$DQ$136)</f>
        <v>582952079</v>
      </c>
      <c r="DR145" s="119">
        <f>SUMIF($E$4:$E$136,"410",$DR$4:$DR$136)</f>
        <v>0</v>
      </c>
      <c r="DS145" s="119">
        <f>SUMIF($E$4:$E$136,"410",$DS$4:$DS$136)</f>
        <v>195020801</v>
      </c>
      <c r="DT145" s="119">
        <f>SUMIF($E$4:$E$136,"410",$DT$4:$DT$136)</f>
        <v>0</v>
      </c>
      <c r="DU145" s="119">
        <f>SUMIF($E$4:$E$136,"410",$DU$4:$DU$136)</f>
        <v>305915394</v>
      </c>
    </row>
    <row r="146" spans="3:125" ht="14.25" customHeight="1" x14ac:dyDescent="0.3">
      <c r="C146" s="122"/>
      <c r="D146" s="123" t="s">
        <v>387</v>
      </c>
      <c r="E146" s="103">
        <v>510</v>
      </c>
      <c r="F146" s="111"/>
      <c r="G146" s="112">
        <f>SUMIF($E$4:$E$136,"510",$G$4:$G$136)</f>
        <v>2831725581</v>
      </c>
      <c r="H146" s="113">
        <f>SUMIF($E$4:$E$136,"510",$H$4:$H$136)</f>
        <v>0</v>
      </c>
      <c r="I146" s="113">
        <f>SUMIF($E$4:$E$137,"510",$I$4:$I$137)</f>
        <v>1151070473</v>
      </c>
      <c r="J146" s="113">
        <f>SUMIF($E$4:$E$137,"510",$J$4:$J$137)</f>
        <v>80644090</v>
      </c>
      <c r="K146" s="112">
        <f>SUMIF($E$4:$E$136,"510",$K$4:$K$136)</f>
        <v>0</v>
      </c>
      <c r="L146" s="111">
        <f>SUMIF($E$4:$E$136,"510",$L$4:$L$136)</f>
        <v>0</v>
      </c>
      <c r="M146" s="111">
        <f>SUMIF($E$4:$E$136,"510",$M$4:$M$136)</f>
        <v>0</v>
      </c>
      <c r="N146" s="111">
        <f>SUMIF($E$4:$E$136,"510",$N$4:$N$136)</f>
        <v>0</v>
      </c>
      <c r="O146" s="111">
        <f>SUMIF($E$4:$E$136,"510",$O$4:$O$136)</f>
        <v>0</v>
      </c>
      <c r="P146" s="111">
        <f>SUMIF($E$4:$E$136,"510",$P$4:$P$136)</f>
        <v>0</v>
      </c>
      <c r="Q146" s="111">
        <f>SUMIF($E$4:$E$136,"510",$Q$4:$Q$136)</f>
        <v>0</v>
      </c>
      <c r="R146" s="111">
        <f>SUMIF($E$4:$E$136,"510",$R$4:$R$136)</f>
        <v>0</v>
      </c>
      <c r="S146" s="111">
        <f>SUMIF($E$4:$E$136,"510",$S$4:$S$136)</f>
        <v>0</v>
      </c>
      <c r="T146" s="111">
        <f>SUMIF($E$4:$E$136,"510",$T$4:$T$136)</f>
        <v>0</v>
      </c>
      <c r="U146" s="111">
        <f>SUMIF($E$4:$E$136,"510",$U$4:$U$136)</f>
        <v>0</v>
      </c>
      <c r="V146" s="111">
        <f>SUMIF($E$4:$E$136,"510",$V$4:$V$136)</f>
        <v>0</v>
      </c>
      <c r="W146" s="111">
        <f>SUMIF($E$4:$E$136,"510",$W$4:$W$136)</f>
        <v>236000000</v>
      </c>
      <c r="X146" s="111">
        <f>SUMIF($E$4:$E$136,"510",$X$4:$X$136)</f>
        <v>137000000</v>
      </c>
      <c r="Y146" s="111">
        <f>SUMIF($E$4:$E$136,"510",$Y$4:$Y$136)</f>
        <v>0</v>
      </c>
      <c r="Z146" s="111">
        <f>SUMIF($E$4:$E$136,"510",$Z$4:$Z$136)</f>
        <v>0</v>
      </c>
      <c r="AA146" s="111"/>
      <c r="AB146" s="111">
        <f>SUMIF($E$4:$E$136,"510",$AB$4:$AB$136)</f>
        <v>972811018</v>
      </c>
      <c r="AC146" s="111">
        <f>SUMIF($E$4:$E$136,"510",$AC$4:$AC$136)</f>
        <v>254200000</v>
      </c>
      <c r="AD146" s="114">
        <f t="shared" si="149"/>
        <v>0.40898946839015754</v>
      </c>
      <c r="AE146" s="112">
        <f>SUMIF($E$4:$E$136,"510",$AE$4:$AE$136)</f>
        <v>1158145940</v>
      </c>
      <c r="AF146" s="112">
        <f>SUMIF($E$4:$E$136,"510",$AF$4:$AF$136)</f>
        <v>0</v>
      </c>
      <c r="AG146" s="112">
        <f>SUMIF($E$4:$E$136,"510",$AG$4:$AG$136)</f>
        <v>1005488816</v>
      </c>
      <c r="AH146" s="112">
        <f>SUMIF($E$4:$E$136,"510",$AH$4:$AH$136)</f>
        <v>0</v>
      </c>
      <c r="AI146" s="112">
        <f>SUMIF($E$4:$E$136,"510",$AI$4:$AI$136)</f>
        <v>0</v>
      </c>
      <c r="AJ146" s="112">
        <f>SUMIF($E$4:$E$136,"510",$AJ$4:$AJ$136)</f>
        <v>0</v>
      </c>
      <c r="AK146" s="112">
        <f>SUMIF($E$4:$E$136,"510",$AK$4:$AK$136)</f>
        <v>0</v>
      </c>
      <c r="AL146" s="112">
        <f>SUMIF($E$4:$E$136,"510",$AL$4:$AL$136)</f>
        <v>0</v>
      </c>
      <c r="AM146" s="112">
        <f>SUMIF($E$4:$E$136,"510",$AM$4:$AM$136)</f>
        <v>0</v>
      </c>
      <c r="AN146" s="112">
        <f>SUMIF($E$4:$E$136,"510",$AN$4:$AN$136)</f>
        <v>0</v>
      </c>
      <c r="AO146" s="112">
        <f>SUMIF($E$4:$E$136,"510",$AO$4:$AO$136)</f>
        <v>0</v>
      </c>
      <c r="AP146" s="112">
        <f>SUMIF($E$4:$E$136,"510",$AP$4:$AP$136)</f>
        <v>0</v>
      </c>
      <c r="AQ146" s="112">
        <f>SUMIF($E$4:$E$136,"510",$AQ$4:$AQ$136)</f>
        <v>0</v>
      </c>
      <c r="AR146" s="112">
        <f>SUMIF($E$4:$E$136,"510",$AR$4:$AR$136)</f>
        <v>0</v>
      </c>
      <c r="AS146" s="112">
        <f>SUMIF($E$4:$E$136,"510",$AS$4:$AS$136)</f>
        <v>0</v>
      </c>
      <c r="AT146" s="112">
        <f>SUMIF($E$4:$E$136,"510",$AT$4:$AT$136)</f>
        <v>0</v>
      </c>
      <c r="AU146" s="112">
        <f>SUMIF($E$4:$E$136,"510",$AU$4:$AU$136)</f>
        <v>66675820</v>
      </c>
      <c r="AV146" s="112">
        <f>SUMIF($E$4:$E$136,"510",$AV$4:$AV$136)</f>
        <v>0</v>
      </c>
      <c r="AW146" s="112">
        <f>SUMIF($E$4:$E$136,"510",$AW$4:$AW$136)</f>
        <v>0</v>
      </c>
      <c r="AX146" s="112">
        <f>SUMIF($E$4:$E$136,"510",$AX$4:$AX$136)</f>
        <v>0</v>
      </c>
      <c r="AY146" s="112">
        <f>SUMIF($E$4:$E$136," 510",$AY$4:$AY$136)</f>
        <v>0</v>
      </c>
      <c r="AZ146" s="112"/>
      <c r="BA146" s="112">
        <f>SUMIF($E$4:$E$136,"510",$BA$4:$BA$136)</f>
        <v>85981304</v>
      </c>
      <c r="BB146" s="97">
        <f t="shared" si="150"/>
        <v>0.5910105316098424</v>
      </c>
      <c r="BC146" s="24">
        <f t="shared" si="151"/>
        <v>1673579641</v>
      </c>
      <c r="BD146" s="115">
        <f>SUMIF($E$4:$E$136,"510",$BD$4:$BD$136)</f>
        <v>0</v>
      </c>
      <c r="BE146" s="115">
        <f>SUMIF($E$4:$E$136,"510",$BE$4:$BE$136)</f>
        <v>145581657</v>
      </c>
      <c r="BF146" s="115">
        <f>SUMIF($E$4:$E$136,"510",$BF$4:$BF$136)</f>
        <v>80644090</v>
      </c>
      <c r="BG146" s="115">
        <f>SUMIF($E$4:$E$136,"510",$BG$4:$BG$136)</f>
        <v>0</v>
      </c>
      <c r="BH146" s="115">
        <f>SUMIF($E$4:$E$136,"510",$BH$4:$BH$136)</f>
        <v>0</v>
      </c>
      <c r="BI146" s="115">
        <f>SUMIF($E$4:$E$136,"510",$BI$4:$BI$136)</f>
        <v>0</v>
      </c>
      <c r="BJ146" s="115">
        <f>SUMIF($E$4:$E$136,"510",$BJ$4:$BJ$136)</f>
        <v>0</v>
      </c>
      <c r="BK146" s="115">
        <f>SUMIF($E$4:$E$136,"510",$BK$4:$BK$136)</f>
        <v>0</v>
      </c>
      <c r="BL146" s="115">
        <f>SUMIF($E$4:$E$136,"510",$BL$4:$BL$136)</f>
        <v>0</v>
      </c>
      <c r="BM146" s="115">
        <f>SUMIF($E$4:$E$136,"510",$BM$4:$BM$136)</f>
        <v>0</v>
      </c>
      <c r="BN146" s="115">
        <f>SUMIF($E$4:$E$136,"510",$BN$4:$BN$136)</f>
        <v>0</v>
      </c>
      <c r="BO146" s="115">
        <f>SUMIF($E$4:$E$136,"510",$BO$4:$BO$136)</f>
        <v>0</v>
      </c>
      <c r="BP146" s="115">
        <f>SUMIF($E$4:$E$136,"510",$BP$4:$BP$136)</f>
        <v>0</v>
      </c>
      <c r="BQ146" s="115">
        <f>SUMIF($E$4:$E$136,"510",$BQ$4:$BQ$136)</f>
        <v>0</v>
      </c>
      <c r="BR146" s="115">
        <f>SUMIF($E$4:$E$136,"510",$BR$4:$BR$136)</f>
        <v>0</v>
      </c>
      <c r="BS146" s="115">
        <f>SUMIF($E$4:$E$136,"510",$BS$4:$BS$136)</f>
        <v>169324180</v>
      </c>
      <c r="BT146" s="115">
        <f>SUMIF($E$4:$E$136,"510",$BT$4:$BT$136)</f>
        <v>137000000</v>
      </c>
      <c r="BU146" s="115">
        <f>SUMIF($E$4:$E$136,"510",$BU$4:$BU$136)</f>
        <v>0</v>
      </c>
      <c r="BV146" s="115">
        <f>SUMIF($E$4:$E$136,"510",$BV$4:$BV$136)</f>
        <v>0</v>
      </c>
      <c r="BW146" s="115">
        <f>SUMIF($E$4:$E$136,"510",$BW$4:$BW$136)</f>
        <v>0</v>
      </c>
      <c r="BX146" s="115">
        <f>SUMIF($E$4:$E$136,"510",$BX$4:$BX$136)</f>
        <v>972811018</v>
      </c>
      <c r="BY146" s="116">
        <f>SUMIF($E$4:$E$136,"510",$BY$4:$BY$136)</f>
        <v>168218696</v>
      </c>
      <c r="BZ146" s="117">
        <f t="shared" si="152"/>
        <v>0.16154914023782307</v>
      </c>
      <c r="CA146" s="24">
        <f t="shared" si="153"/>
        <v>457462833</v>
      </c>
      <c r="CB146" s="112">
        <f>SUMIF($E$4:$E$136,"510",$CB$4:$CB$136)</f>
        <v>0</v>
      </c>
      <c r="CC146" s="112">
        <f>SUMIF($E$4:$E$136,"510",$CC$4:$CC$136)</f>
        <v>376409055</v>
      </c>
      <c r="CD146" s="112">
        <f>SUMIF($E$4:$E$136,"510",$CD$4:$CD$136)</f>
        <v>0</v>
      </c>
      <c r="CE146" s="112">
        <f>SUMIF($E$4:$E$136,"510",$CE$4:$CE$136)</f>
        <v>0</v>
      </c>
      <c r="CF146" s="112">
        <f>SUMIF($E$4:$E$136,"510",$CF$4:$CF$136)</f>
        <v>0</v>
      </c>
      <c r="CG146" s="112">
        <f>SUMIF($E$4:$E$136,"510",$CG$4:$CG$136)</f>
        <v>0</v>
      </c>
      <c r="CH146" s="112">
        <f>SUMIF($E$4:$E$136,"510",$CH$4:$CH$136)</f>
        <v>0</v>
      </c>
      <c r="CI146" s="112">
        <f>SUMIF($E$4:$E$136,"510",$CI$4:$CI$136)</f>
        <v>0</v>
      </c>
      <c r="CJ146" s="112">
        <f>SUMIF($E$4:$E$136,"510",$CJ$4:$CJ$136)</f>
        <v>0</v>
      </c>
      <c r="CK146" s="112">
        <f>SUMIF($E$4:$E$136,"510",$CK$4:$CK$136)</f>
        <v>0</v>
      </c>
      <c r="CL146" s="112">
        <f>SUMIF($E$4:$E$136,"510",$CL$4:$CL$136)</f>
        <v>0</v>
      </c>
      <c r="CM146" s="112">
        <f>SUMIF($E$4:$E$136,"510",$CM$4:$CM$136)</f>
        <v>0</v>
      </c>
      <c r="CN146" s="112">
        <f>SUMIF($E$4:$E$136,"510",$CN$4:$CN$136)</f>
        <v>0</v>
      </c>
      <c r="CO146" s="112">
        <f>SUMIF($E$4:$E$136,"510",$CO$4:$CO$136)</f>
        <v>0</v>
      </c>
      <c r="CP146" s="112">
        <f>SUMIF($E$4:$E$136,"510",$CP$4:$CP$136)</f>
        <v>0</v>
      </c>
      <c r="CQ146" s="112">
        <f>SUMIF($E$4:$E$136,"510",$CQ$4:$CQ$136)</f>
        <v>26182476</v>
      </c>
      <c r="CR146" s="112">
        <f>SUMIF($E$4:$E$136,"510",$CR$4:$CR$136)</f>
        <v>0</v>
      </c>
      <c r="CS146" s="112">
        <f>SUMIF($E$4:$E$136,"510",$CS$4:$CS$136)</f>
        <v>0</v>
      </c>
      <c r="CT146" s="112">
        <f>SUMIF($E$4:$E$136,"510",$CT$4:$CT$136)</f>
        <v>0</v>
      </c>
      <c r="CU146" s="112">
        <f>SUMIF($E$4:$E$136,"510",$CU$4:$CU$136)</f>
        <v>0</v>
      </c>
      <c r="CV146" s="118"/>
      <c r="CW146" s="118">
        <f>SUMIF($E$4:$E$136,"510",$CW$4:$CW$136)</f>
        <v>54871302</v>
      </c>
      <c r="CX146" s="21">
        <f t="shared" si="154"/>
        <v>0.83845085976217693</v>
      </c>
      <c r="CY146" s="24">
        <f t="shared" si="155"/>
        <v>2374262748</v>
      </c>
      <c r="CZ146" s="115">
        <f>SUMIF($E$4:$E$136,"510",$CZ$4:$CZ$136)</f>
        <v>0</v>
      </c>
      <c r="DA146" s="115">
        <f>SUMIF($E$4:$E$136,"510",$DA$4:$DA$136)</f>
        <v>774661418</v>
      </c>
      <c r="DB146" s="115">
        <f>SUMIF($E$4:$E$136,"510",$DB$4:$DB$136)</f>
        <v>80644090</v>
      </c>
      <c r="DC146" s="115">
        <f>SUMIF($E$4:$E$136,"510",$DC$4:$DC$136)</f>
        <v>0</v>
      </c>
      <c r="DD146" s="115">
        <f>SUMIF($E$4:$E$136,"510",$DD$4:$DD$136)</f>
        <v>0</v>
      </c>
      <c r="DE146" s="115">
        <f>SUMIF($E$4:$E$136,"510",$DE$4:$DE$136)</f>
        <v>0</v>
      </c>
      <c r="DF146" s="115">
        <f>SUMIF($E$4:$E$136,"510",$DF$4:$DF$136)</f>
        <v>0</v>
      </c>
      <c r="DG146" s="115">
        <f>SUMIF($E$4:$E$136,"510",$DG$4:$DG$136)</f>
        <v>0</v>
      </c>
      <c r="DH146" s="115">
        <f>SUMIF($E$4:$E$136,"510",$DH$4:$DH$136)</f>
        <v>0</v>
      </c>
      <c r="DI146" s="119">
        <f>SUMIF($E$4:$E$136,"510",$DI$4:$DI$136)</f>
        <v>0</v>
      </c>
      <c r="DJ146" s="119">
        <f>SUMIF($E$4:$E$136,"510",$DJ$4:$DJ$136)</f>
        <v>0</v>
      </c>
      <c r="DK146" s="119">
        <f>SUMIF($E$4:$E$136,"510",$DK$4:$DK$136)</f>
        <v>0</v>
      </c>
      <c r="DL146" s="119">
        <f>SUMIF($E$4:$E$136,"510",$DL$4:$DL$136)</f>
        <v>0</v>
      </c>
      <c r="DM146" s="119">
        <f>SUMIF($E$4:$E$136,"510",$DM$4:$DM$136)</f>
        <v>0</v>
      </c>
      <c r="DN146" s="119">
        <f>SUMIF($E$4:$E$136,"510",$DN$4:$DN$136)</f>
        <v>0</v>
      </c>
      <c r="DO146" s="119">
        <f>SUMIF($E$4:$E$136,"510",$DO$4:$DO$136)</f>
        <v>209817524</v>
      </c>
      <c r="DP146" s="119">
        <f>SUMIF($E$4:$E$136,"510",$DP$4:$DP$136)</f>
        <v>137000000</v>
      </c>
      <c r="DQ146" s="119">
        <f>SUMIF($E$4:$E$136,"510",$DQ$4:$DQ$136)</f>
        <v>0</v>
      </c>
      <c r="DR146" s="119">
        <f>SUMIF($E$4:$E$136,"510",$DR$4:$DR$136)</f>
        <v>0</v>
      </c>
      <c r="DS146" s="119">
        <f>SUMIF($E$4:$E$136,"510",$DS$4:$DS$136)</f>
        <v>0</v>
      </c>
      <c r="DT146" s="119">
        <f>SUMIF($E$4:$E$136,"510",$DT$4:$DT$136)</f>
        <v>972811018</v>
      </c>
      <c r="DU146" s="119">
        <f>SUMIF($E$4:$E$136,"510",$DU$4:$DU$136)</f>
        <v>199328698</v>
      </c>
    </row>
    <row r="147" spans="3:125" x14ac:dyDescent="0.3">
      <c r="C147" s="122"/>
      <c r="D147" s="110" t="s">
        <v>388</v>
      </c>
      <c r="E147" s="103">
        <v>520</v>
      </c>
      <c r="F147" s="111"/>
      <c r="G147" s="112">
        <f>SUMIF($E$4:$E$136,"520",$G$4:$G$136)</f>
        <v>4006824095</v>
      </c>
      <c r="H147" s="113">
        <f>SUMIF($E$4:$E$136,"520",$H$4:$H$136)</f>
        <v>0</v>
      </c>
      <c r="I147" s="113">
        <f>SUMIF($E$4:$E$136,"520",$I$4:$I$136)</f>
        <v>835000000</v>
      </c>
      <c r="J147" s="113">
        <f>SUMIF($E$4:$E$137,"520",$J$4:$J$137)</f>
        <v>0</v>
      </c>
      <c r="K147" s="112">
        <f>SUMIF($E$4:$E$136,"520",$K$4:$K$136)</f>
        <v>0</v>
      </c>
      <c r="L147" s="111">
        <f>SUMIF($E$4:$E$136,"520",$L$4:$L$136)</f>
        <v>0</v>
      </c>
      <c r="M147" s="111">
        <f>SUMIF($E$4:$E$136,"520",$M$4:$M$136)</f>
        <v>0</v>
      </c>
      <c r="N147" s="111">
        <f>SUMIF($E$4:$E$136,"520",$N$4:$N$136)</f>
        <v>0</v>
      </c>
      <c r="O147" s="111">
        <f>SUMIF($E$4:$E$136,"520",$O$4:$O$136)</f>
        <v>0</v>
      </c>
      <c r="P147" s="111">
        <f>SUMIF($E$4:$E$136,"520",$P$4:$P$136)</f>
        <v>0</v>
      </c>
      <c r="Q147" s="111">
        <f>SUMIF($E$4:$E$136,"520",$Q$4:$Q$136)</f>
        <v>0</v>
      </c>
      <c r="R147" s="111">
        <f>SUMIF($E$4:$E$136,"520",$R$4:$R$136)</f>
        <v>0</v>
      </c>
      <c r="S147" s="111">
        <f>SUMIF($E$4:$E$136,"520",$S$4:$S$136)</f>
        <v>0</v>
      </c>
      <c r="T147" s="111">
        <f>SUMIF($E$4:$E$136,"520",$T$4:$T$136)</f>
        <v>0</v>
      </c>
      <c r="U147" s="111">
        <f>SUMIF($E$4:$E$136,"520",$U$4:$U$136)</f>
        <v>0</v>
      </c>
      <c r="V147" s="111">
        <f>SUMIF($E$4:$E$136,"520",$V$4:$V$136)</f>
        <v>2115618253</v>
      </c>
      <c r="W147" s="111">
        <f>SUMIF($E$4:$E$136,"520",$W$4:$W$136)</f>
        <v>312000000</v>
      </c>
      <c r="X147" s="111">
        <f>SUMIF($E$4:$E$136,"520",$X$4:$X$136)</f>
        <v>80000000</v>
      </c>
      <c r="Y147" s="111">
        <f>SUMIF($E$4:$E$136,"520",$Y$4:$Y$136)</f>
        <v>0</v>
      </c>
      <c r="Z147" s="111">
        <f>SUMIF($E$4:$E$127,"520",$Z$4:$Z$127)</f>
        <v>0</v>
      </c>
      <c r="AA147" s="111"/>
      <c r="AB147" s="111">
        <f>SUMIF($E$4:$E$136,"520",$AB$4:$AB$136)</f>
        <v>0</v>
      </c>
      <c r="AC147" s="111">
        <f>SUMIF($E$4:$E$136,"520",$AC$4:$AC$136)</f>
        <v>664205842</v>
      </c>
      <c r="AD147" s="114">
        <f t="shared" si="149"/>
        <v>0.22666908690435036</v>
      </c>
      <c r="AE147" s="112">
        <f>SUMIF($E$4:$E$136,"520",$AE$4:$AE$136)</f>
        <v>908223159</v>
      </c>
      <c r="AF147" s="112">
        <f>SUMIF($E$4:$E$136,"520",$AF$4:$AF$136)</f>
        <v>0</v>
      </c>
      <c r="AG147" s="112">
        <f>SUMIF($E$4:$E$136,"520",$AG$4:$AG$136)</f>
        <v>382814886</v>
      </c>
      <c r="AH147" s="112">
        <f>SUMIF($E$4:$E$136,"520",$AH$4:$AH$136)</f>
        <v>0</v>
      </c>
      <c r="AI147" s="112">
        <f>SUMIF($E$4:$E$136,"520",$AI$4:$AI$136)</f>
        <v>0</v>
      </c>
      <c r="AJ147" s="112">
        <f>SUMIF($E$4:$E$136,"520",$AJ$4:$AJ$136)</f>
        <v>0</v>
      </c>
      <c r="AK147" s="112">
        <f>SUMIF($E$4:$E$136,"520",$AK$4:$AK$136)</f>
        <v>0</v>
      </c>
      <c r="AL147" s="112">
        <f>SUMIF($E$4:$E$136,"520",$AL$4:$AL$136)</f>
        <v>0</v>
      </c>
      <c r="AM147" s="112">
        <f>SUMIF($E$4:$E$136,"520",$AM$4:$AM$136)</f>
        <v>0</v>
      </c>
      <c r="AN147" s="112">
        <f>SUMIF($E$4:$E$136,"520",$AN$4:$AN$136)</f>
        <v>0</v>
      </c>
      <c r="AO147" s="112">
        <f>SUMIF($E$4:$E$136,"520",$AO$4:$AO$136)</f>
        <v>0</v>
      </c>
      <c r="AP147" s="112">
        <f>SUMIF($E$4:$E$136,"520",$AP$4:$AP$136)</f>
        <v>0</v>
      </c>
      <c r="AQ147" s="112">
        <f>SUMIF($E$4:$E$136,"520",$AQ$4:$AQ$136)</f>
        <v>0</v>
      </c>
      <c r="AR147" s="112">
        <f>SUMIF($E$4:$E$136,"520",$AR$4:$AR$136)</f>
        <v>0</v>
      </c>
      <c r="AS147" s="112">
        <f>SUMIF($E$4:$E$136,"520",$AS$4:$AS$136)</f>
        <v>0</v>
      </c>
      <c r="AT147" s="112">
        <f>SUMIF($E$4:$E$136,"520",$AT$4:$AT$136)</f>
        <v>13209647</v>
      </c>
      <c r="AU147" s="112">
        <f>SUMIF($E$4:$E$136,"520",$AU$4:$AU$136)</f>
        <v>72822283</v>
      </c>
      <c r="AV147" s="112">
        <f>SUMIF($E$4:$E$136,"520",$AV$4:$AV$136)</f>
        <v>0</v>
      </c>
      <c r="AW147" s="112">
        <f>SUMIF($E$4:$E$136,"520",$AW$4:$AW$136)</f>
        <v>0</v>
      </c>
      <c r="AX147" s="112">
        <f>SUMIF($E$4:$E$136,"520",$AX$4:$AX$136)</f>
        <v>0</v>
      </c>
      <c r="AY147" s="112">
        <f>SUMIF($E$4:$E$136,"520",$AY$4:$AY$136)</f>
        <v>0</v>
      </c>
      <c r="AZ147" s="112"/>
      <c r="BA147" s="112">
        <f>SUMIF($E$4:$E$136,"520",$BA$4:$BA$136)</f>
        <v>439376343</v>
      </c>
      <c r="BB147" s="97">
        <f t="shared" si="150"/>
        <v>0.77333091309564961</v>
      </c>
      <c r="BC147" s="24">
        <f t="shared" si="151"/>
        <v>3098600936</v>
      </c>
      <c r="BD147" s="115">
        <f>SUMIF($E$4:$E$136,"520",$BD$4:$BD$136)</f>
        <v>0</v>
      </c>
      <c r="BE147" s="115">
        <f>SUMIF($E$4:$E$136,"520",$BE$4:$BE$136)</f>
        <v>452185114</v>
      </c>
      <c r="BF147" s="115">
        <f>SUMIF($E$4:$E$136,"520",$BF$4:$BF$136)</f>
        <v>0</v>
      </c>
      <c r="BG147" s="115">
        <f>SUMIF($E$4:$E$136,"520",$BG$4:$BG$136)</f>
        <v>0</v>
      </c>
      <c r="BH147" s="115">
        <f>SUMIF($E$4:$E$136,"520",$BH$4:$BH$136)</f>
        <v>0</v>
      </c>
      <c r="BI147" s="115">
        <f>SUMIF($E$4:$E$136,"520",$BI$4:$BI$136)</f>
        <v>0</v>
      </c>
      <c r="BJ147" s="115">
        <f>SUMIF($E$4:$E$136,"520",$BJ$4:$BJ$136)</f>
        <v>0</v>
      </c>
      <c r="BK147" s="115">
        <f>SUMIF($E$4:$E$136,"520",$BK$4:$BK$136)</f>
        <v>0</v>
      </c>
      <c r="BL147" s="115">
        <f>SUMIF($E$4:$E$136,"520",$BL$4:$BL$136)</f>
        <v>0</v>
      </c>
      <c r="BM147" s="115">
        <f>SUMIF($E$4:$E$136,"520",$BM$4:$BM$136)</f>
        <v>0</v>
      </c>
      <c r="BN147" s="115">
        <f>SUMIF($E$4:$E$136,"520",$BN$4:$BN$136)</f>
        <v>0</v>
      </c>
      <c r="BO147" s="115">
        <f>SUMIF($E$4:$E$136,"520",$BO$4:$BO$136)</f>
        <v>0</v>
      </c>
      <c r="BP147" s="115">
        <f>SUMIF($E$4:$E$136,"520",$BP$4:$BP$136)</f>
        <v>0</v>
      </c>
      <c r="BQ147" s="115">
        <f>SUMIF($E$4:$E$136,"520",$BQ$4:$BQ$136)</f>
        <v>0</v>
      </c>
      <c r="BR147" s="115">
        <f>SUMIF($E$4:$E$136,"520",$BR$4:$BR$136)</f>
        <v>2102408606</v>
      </c>
      <c r="BS147" s="115">
        <f>SUMIF($E$4:$E$136,"520",$BS$4:$BS$136)</f>
        <v>239177717</v>
      </c>
      <c r="BT147" s="115">
        <f>SUMIF($E$4:$E$136,"520",$BT$4:$BT$136)</f>
        <v>80000000</v>
      </c>
      <c r="BU147" s="115">
        <f>SUMIF($E$4:$E$136,"520",$BU$4:$BU$136)</f>
        <v>0</v>
      </c>
      <c r="BV147" s="115">
        <f>SUMIF($E$4:$E$136,"520",$BV$4:$BV$136)</f>
        <v>0</v>
      </c>
      <c r="BW147" s="115">
        <f>SUMIF($E$4:$E$136,"520",$BW$4:$BW$136)</f>
        <v>0</v>
      </c>
      <c r="BX147" s="115">
        <f>SUMIF($E$4:$E$136,"520",$BX$4:$BX$136)</f>
        <v>0</v>
      </c>
      <c r="BY147" s="116">
        <f>SUMIF($E$4:$E$136,"520",$BY$4:$BY$136)</f>
        <v>224829499</v>
      </c>
      <c r="BZ147" s="117">
        <f t="shared" si="152"/>
        <v>0.16800871738792916</v>
      </c>
      <c r="CA147" s="24">
        <f t="shared" si="153"/>
        <v>673181377</v>
      </c>
      <c r="CB147" s="112">
        <f>SUMIF($E$4:$E$136,"520",$CB$4:$CB$136)</f>
        <v>0</v>
      </c>
      <c r="CC147" s="112">
        <f>SUMIF($E$4:$E$136,"520",$CC$4:$CC$136)</f>
        <v>359377055</v>
      </c>
      <c r="CD147" s="112">
        <f>SUMIF($E$4:$E$136,"520",$CD$4:$CD$136)</f>
        <v>0</v>
      </c>
      <c r="CE147" s="112">
        <f>SUMIF($E$4:$E$136,"520",$CE$4:$CE$136)</f>
        <v>0</v>
      </c>
      <c r="CF147" s="112">
        <f>SUMIF($E$4:$E$136,"520",$CF$4:$CF$136)</f>
        <v>0</v>
      </c>
      <c r="CG147" s="112">
        <f>SUMIF($E$4:$E$136,"520",$CG$4:$CG$136)</f>
        <v>0</v>
      </c>
      <c r="CH147" s="112">
        <f>SUMIF($E$4:$E$136,"520",$CH$4:$CH$136)</f>
        <v>0</v>
      </c>
      <c r="CI147" s="112">
        <f>SUMIF($E$4:$E$136,"520",$CI$4:$CI$136)</f>
        <v>0</v>
      </c>
      <c r="CJ147" s="112">
        <f>SUMIF($E$4:$E$136,"520",$CJ$4:$CJ$136)</f>
        <v>0</v>
      </c>
      <c r="CK147" s="112">
        <f>SUMIF($E$4:$E$136,"520",$CK$4:$CK$136)</f>
        <v>0</v>
      </c>
      <c r="CL147" s="112">
        <f>SUMIF($E$4:$E$136,"520",$CL$4:$CL$136)</f>
        <v>0</v>
      </c>
      <c r="CM147" s="112">
        <f>SUMIF($E$4:$E$136,"520",$CM$4:$CM$136)</f>
        <v>0</v>
      </c>
      <c r="CN147" s="112">
        <f>SUMIF($E$4:$E$136,"520",$CN$4:$CN$136)</f>
        <v>0</v>
      </c>
      <c r="CO147" s="112">
        <f>SUMIF($E$4:$E$136,"520",$CO$4:$CO$136)</f>
        <v>0</v>
      </c>
      <c r="CP147" s="112">
        <f>SUMIF($E$4:$E$136,"520",$CP$4:$CP$136)</f>
        <v>5160000</v>
      </c>
      <c r="CQ147" s="112">
        <f>SUMIF($E$4:$E$136,"520",$CQ$4:$CQ$136)</f>
        <v>69001412</v>
      </c>
      <c r="CR147" s="112">
        <f>SUMIF($E$4:$E$136,"520",$CR$4:$CR$136)</f>
        <v>0</v>
      </c>
      <c r="CS147" s="112">
        <f>SUMIF($E$4:$E$136,"520",$CS$4:$CS$136)</f>
        <v>0</v>
      </c>
      <c r="CT147" s="112">
        <f>SUMIF($E$4:$E$136,"520",$CT$4:$CT$136)</f>
        <v>0</v>
      </c>
      <c r="CU147" s="112">
        <f>SUMIF($E$4:$E$136,"520",$CU$4:$CU$136)</f>
        <v>0</v>
      </c>
      <c r="CV147" s="118"/>
      <c r="CW147" s="118">
        <f>SUMIF($E$4:$E$136,"520",$CW$4:$CW$136)</f>
        <v>239642910</v>
      </c>
      <c r="CX147" s="21">
        <f t="shared" si="154"/>
        <v>0.83199128261207078</v>
      </c>
      <c r="CY147" s="24">
        <f t="shared" si="155"/>
        <v>3333642718</v>
      </c>
      <c r="CZ147" s="115">
        <f>SUMIF($E$4:$E$136,"520",$CZ$4:$CZ$136)</f>
        <v>0</v>
      </c>
      <c r="DA147" s="115">
        <f>SUMIF($E$4:$E$136,"520",$DA$4:$DA$136)</f>
        <v>475622945</v>
      </c>
      <c r="DB147" s="115">
        <f>SUMIF($E$4:$E$136,"520",$DB$4:$DB$136)</f>
        <v>0</v>
      </c>
      <c r="DC147" s="115">
        <f>SUMIF($E$4:$E$136,"520",$DC$4:$DC$136)</f>
        <v>0</v>
      </c>
      <c r="DD147" s="115">
        <f>SUMIF($E$4:$E$136,"520",$DD$4:$DD$136)</f>
        <v>0</v>
      </c>
      <c r="DE147" s="115">
        <f>SUMIF($E$4:$E$136,"520",$DE$4:$DE$136)</f>
        <v>0</v>
      </c>
      <c r="DF147" s="115">
        <f>SUMIF($E$4:$E$136,"520",$DF$4:$DF$136)</f>
        <v>0</v>
      </c>
      <c r="DG147" s="115">
        <f>SUMIF($E$4:$E$136,"520",$DG$4:$DG$136)</f>
        <v>0</v>
      </c>
      <c r="DH147" s="115">
        <f>SUMIF($E$4:$E$136,"520",$DH$4:$DH$136)</f>
        <v>0</v>
      </c>
      <c r="DI147" s="119">
        <f>SUMIF($E$4:$E$136,"520",$DI$4:$DI$136)</f>
        <v>0</v>
      </c>
      <c r="DJ147" s="119">
        <f>SUMIF($E$4:$E$136,"520",$DJ$4:$DJ$136)</f>
        <v>0</v>
      </c>
      <c r="DK147" s="119">
        <f>SUMIF($E$4:$E$136,"520",$DK$4:$DK$136)</f>
        <v>0</v>
      </c>
      <c r="DL147" s="119">
        <f>SUMIF($E$4:$E$136,"520",$DL$4:$DL$136)</f>
        <v>0</v>
      </c>
      <c r="DM147" s="119">
        <f>SUMIF($E$4:$E$136,"520",$DM$4:$DM$136)</f>
        <v>0</v>
      </c>
      <c r="DN147" s="119">
        <f>SUMIF($E$4:$E$136,"520",$DN$4:$DN$136)</f>
        <v>2110458253</v>
      </c>
      <c r="DO147" s="119">
        <f>SUMIF($E$4:$E$136,"520",$DO$4:$DO$136)</f>
        <v>242998588</v>
      </c>
      <c r="DP147" s="119">
        <f>SUMIF($E$4:$E$136,"520",$DP$4:$DP$136)</f>
        <v>80000000</v>
      </c>
      <c r="DQ147" s="119">
        <f>SUMIF($E$4:$E$136,"520",$DQ$4:$DQ$136)</f>
        <v>0</v>
      </c>
      <c r="DR147" s="119">
        <f>SUMIF($E$4:$E$136,"520",$DR$4:$DR$136)</f>
        <v>0</v>
      </c>
      <c r="DS147" s="119">
        <f>SUMIF($E$4:$E$136,"520",$DS$4:$DS$136)</f>
        <v>0</v>
      </c>
      <c r="DT147" s="119">
        <f>SUMIF($E$4:$E$136,"520",$DT$4:$DT$136)</f>
        <v>0</v>
      </c>
      <c r="DU147" s="119">
        <f>SUMIF($E$4:$E$136,"520",$DU$4:$DU$136)</f>
        <v>424562932</v>
      </c>
    </row>
    <row r="148" spans="3:125" ht="15" thickBot="1" x14ac:dyDescent="0.35">
      <c r="C148" s="185" t="s">
        <v>389</v>
      </c>
      <c r="D148" s="186"/>
      <c r="E148" s="124"/>
      <c r="F148" s="125"/>
      <c r="G148" s="126">
        <f t="shared" ref="G148:AC148" si="156">SUM(G141:G147)</f>
        <v>38399447377</v>
      </c>
      <c r="H148" s="126">
        <f t="shared" si="156"/>
        <v>344106222</v>
      </c>
      <c r="I148" s="126">
        <f t="shared" si="156"/>
        <v>2969410598</v>
      </c>
      <c r="J148" s="126">
        <f t="shared" si="156"/>
        <v>80644090</v>
      </c>
      <c r="K148" s="126">
        <f t="shared" si="156"/>
        <v>12000000000</v>
      </c>
      <c r="L148" s="126">
        <f t="shared" si="156"/>
        <v>208000000</v>
      </c>
      <c r="M148" s="126">
        <f t="shared" si="156"/>
        <v>244096406</v>
      </c>
      <c r="N148" s="126">
        <f t="shared" si="156"/>
        <v>4077137298</v>
      </c>
      <c r="O148" s="126">
        <f t="shared" si="156"/>
        <v>925630318</v>
      </c>
      <c r="P148" s="126">
        <f t="shared" si="156"/>
        <v>883723421</v>
      </c>
      <c r="Q148" s="126">
        <f t="shared" si="156"/>
        <v>772156723</v>
      </c>
      <c r="R148" s="127">
        <f t="shared" si="156"/>
        <v>701840643</v>
      </c>
      <c r="S148" s="127">
        <f t="shared" si="156"/>
        <v>146274562</v>
      </c>
      <c r="T148" s="126">
        <f t="shared" si="156"/>
        <v>177491556</v>
      </c>
      <c r="U148" s="127">
        <f t="shared" si="156"/>
        <v>243017010</v>
      </c>
      <c r="V148" s="126">
        <f t="shared" si="156"/>
        <v>5673269814</v>
      </c>
      <c r="W148" s="126">
        <f t="shared" si="156"/>
        <v>1161806613</v>
      </c>
      <c r="X148" s="126">
        <f t="shared" si="156"/>
        <v>1736549937</v>
      </c>
      <c r="Y148" s="126">
        <f t="shared" si="156"/>
        <v>687105289</v>
      </c>
      <c r="Z148" s="126">
        <f t="shared" si="156"/>
        <v>1770728185</v>
      </c>
      <c r="AA148" s="126">
        <f t="shared" si="156"/>
        <v>195020801</v>
      </c>
      <c r="AB148" s="126">
        <f t="shared" si="156"/>
        <v>1337681906</v>
      </c>
      <c r="AC148" s="126">
        <f t="shared" si="156"/>
        <v>2063755985</v>
      </c>
      <c r="AD148" s="128">
        <f t="shared" si="149"/>
        <v>0.16960964565602113</v>
      </c>
      <c r="AE148" s="129">
        <f t="shared" ref="AE148:BA148" si="157">SUM(AE141:AE147)</f>
        <v>6512916663</v>
      </c>
      <c r="AF148" s="129">
        <f t="shared" si="157"/>
        <v>328965376</v>
      </c>
      <c r="AG148" s="129">
        <f t="shared" si="157"/>
        <v>1919428827</v>
      </c>
      <c r="AH148" s="129">
        <f t="shared" si="157"/>
        <v>0</v>
      </c>
      <c r="AI148" s="129">
        <f t="shared" si="157"/>
        <v>0</v>
      </c>
      <c r="AJ148" s="129">
        <f t="shared" si="157"/>
        <v>150000000</v>
      </c>
      <c r="AK148" s="129">
        <f t="shared" si="157"/>
        <v>0</v>
      </c>
      <c r="AL148" s="129">
        <f t="shared" si="157"/>
        <v>423022482</v>
      </c>
      <c r="AM148" s="129">
        <f t="shared" si="157"/>
        <v>0</v>
      </c>
      <c r="AN148" s="129">
        <f t="shared" si="157"/>
        <v>0</v>
      </c>
      <c r="AO148" s="129">
        <f t="shared" si="157"/>
        <v>0</v>
      </c>
      <c r="AP148" s="129">
        <f t="shared" si="157"/>
        <v>0</v>
      </c>
      <c r="AQ148" s="129">
        <f t="shared" si="157"/>
        <v>0</v>
      </c>
      <c r="AR148" s="129">
        <f t="shared" si="157"/>
        <v>3567404</v>
      </c>
      <c r="AS148" s="129">
        <f t="shared" si="157"/>
        <v>0</v>
      </c>
      <c r="AT148" s="129">
        <f t="shared" si="157"/>
        <v>894430168</v>
      </c>
      <c r="AU148" s="129">
        <f t="shared" si="157"/>
        <v>324241311</v>
      </c>
      <c r="AV148" s="129">
        <f t="shared" si="157"/>
        <v>0</v>
      </c>
      <c r="AW148" s="129">
        <f t="shared" si="157"/>
        <v>158146881</v>
      </c>
      <c r="AX148" s="129">
        <f t="shared" si="157"/>
        <v>1427316525</v>
      </c>
      <c r="AY148" s="129">
        <f t="shared" si="157"/>
        <v>91899873</v>
      </c>
      <c r="AZ148" s="129"/>
      <c r="BA148" s="129">
        <f t="shared" si="157"/>
        <v>745941532</v>
      </c>
      <c r="BB148" s="130">
        <f t="shared" si="150"/>
        <v>0.8303903543439789</v>
      </c>
      <c r="BC148" s="129">
        <f t="shared" ref="BC148:BY148" si="158">SUM(BC141:BC147)</f>
        <v>31886530714</v>
      </c>
      <c r="BD148" s="129">
        <f t="shared" si="158"/>
        <v>15140846</v>
      </c>
      <c r="BE148" s="129">
        <f t="shared" si="158"/>
        <v>1049981771</v>
      </c>
      <c r="BF148" s="129">
        <f t="shared" si="158"/>
        <v>80644090</v>
      </c>
      <c r="BG148" s="129">
        <f t="shared" si="158"/>
        <v>12000000000</v>
      </c>
      <c r="BH148" s="129">
        <f t="shared" si="158"/>
        <v>58000000</v>
      </c>
      <c r="BI148" s="129">
        <f t="shared" si="158"/>
        <v>244096406</v>
      </c>
      <c r="BJ148" s="129">
        <f t="shared" si="158"/>
        <v>3654114816</v>
      </c>
      <c r="BK148" s="129">
        <f t="shared" si="158"/>
        <v>925630318</v>
      </c>
      <c r="BL148" s="129">
        <f t="shared" si="158"/>
        <v>883723421</v>
      </c>
      <c r="BM148" s="129">
        <f t="shared" si="158"/>
        <v>772156723</v>
      </c>
      <c r="BN148" s="129">
        <f t="shared" si="158"/>
        <v>701840643</v>
      </c>
      <c r="BO148" s="129">
        <f t="shared" si="158"/>
        <v>146274562</v>
      </c>
      <c r="BP148" s="129">
        <f t="shared" si="158"/>
        <v>173924152</v>
      </c>
      <c r="BQ148" s="129">
        <f t="shared" si="158"/>
        <v>243017010</v>
      </c>
      <c r="BR148" s="129">
        <f t="shared" si="158"/>
        <v>4778839646</v>
      </c>
      <c r="BS148" s="129">
        <f t="shared" si="158"/>
        <v>837565302</v>
      </c>
      <c r="BT148" s="129">
        <f t="shared" si="158"/>
        <v>1736549937</v>
      </c>
      <c r="BU148" s="129">
        <f t="shared" si="158"/>
        <v>528958408</v>
      </c>
      <c r="BV148" s="129">
        <f t="shared" si="158"/>
        <v>343411660</v>
      </c>
      <c r="BW148" s="129">
        <f t="shared" si="158"/>
        <v>103120928</v>
      </c>
      <c r="BX148" s="129">
        <f t="shared" si="158"/>
        <v>1291725622</v>
      </c>
      <c r="BY148" s="129">
        <f t="shared" si="158"/>
        <v>1317814453</v>
      </c>
      <c r="BZ148" s="131">
        <f t="shared" si="152"/>
        <v>6.9507698451896915E-2</v>
      </c>
      <c r="CA148" s="132">
        <f t="shared" ref="CA148:CW148" si="159">SUM(CA141:CA147)</f>
        <v>2669057209</v>
      </c>
      <c r="CB148" s="132">
        <f t="shared" si="159"/>
        <v>0</v>
      </c>
      <c r="CC148" s="132">
        <f t="shared" si="159"/>
        <v>1170554029</v>
      </c>
      <c r="CD148" s="132">
        <f t="shared" si="159"/>
        <v>0</v>
      </c>
      <c r="CE148" s="132">
        <f t="shared" si="159"/>
        <v>0</v>
      </c>
      <c r="CF148" s="132">
        <f t="shared" si="159"/>
        <v>139746671</v>
      </c>
      <c r="CG148" s="132">
        <f t="shared" si="159"/>
        <v>0</v>
      </c>
      <c r="CH148" s="132">
        <f t="shared" si="159"/>
        <v>143904798</v>
      </c>
      <c r="CI148" s="132">
        <f t="shared" si="159"/>
        <v>0</v>
      </c>
      <c r="CJ148" s="132">
        <f t="shared" si="159"/>
        <v>0</v>
      </c>
      <c r="CK148" s="132">
        <f t="shared" si="159"/>
        <v>0</v>
      </c>
      <c r="CL148" s="132">
        <f t="shared" si="159"/>
        <v>0</v>
      </c>
      <c r="CM148" s="132">
        <f t="shared" si="159"/>
        <v>0</v>
      </c>
      <c r="CN148" s="132">
        <f t="shared" si="159"/>
        <v>3567404</v>
      </c>
      <c r="CO148" s="132">
        <f t="shared" si="159"/>
        <v>0</v>
      </c>
      <c r="CP148" s="132">
        <f t="shared" si="159"/>
        <v>115651899</v>
      </c>
      <c r="CQ148" s="132">
        <f t="shared" si="159"/>
        <v>221647972</v>
      </c>
      <c r="CR148" s="132">
        <f t="shared" si="159"/>
        <v>0</v>
      </c>
      <c r="CS148" s="132">
        <f t="shared" si="159"/>
        <v>104153210</v>
      </c>
      <c r="CT148" s="132">
        <f t="shared" si="159"/>
        <v>400328178</v>
      </c>
      <c r="CU148" s="132">
        <f t="shared" si="159"/>
        <v>0</v>
      </c>
      <c r="CV148" s="132"/>
      <c r="CW148" s="132">
        <f t="shared" si="159"/>
        <v>369503048</v>
      </c>
      <c r="CX148" s="133">
        <f t="shared" si="154"/>
        <v>0.93049230154810303</v>
      </c>
      <c r="CY148" s="126">
        <f t="shared" ref="CY148:DU148" ca="1" si="160">SUM(CY141:CY147)</f>
        <v>35730390168</v>
      </c>
      <c r="CZ148" s="126">
        <f t="shared" ca="1" si="160"/>
        <v>344106222</v>
      </c>
      <c r="DA148" s="126">
        <f t="shared" si="160"/>
        <v>1798856569</v>
      </c>
      <c r="DB148" s="126">
        <f t="shared" si="160"/>
        <v>80644090</v>
      </c>
      <c r="DC148" s="126">
        <f t="shared" si="160"/>
        <v>12000000000</v>
      </c>
      <c r="DD148" s="126">
        <f t="shared" si="160"/>
        <v>68253329</v>
      </c>
      <c r="DE148" s="126">
        <f t="shared" si="160"/>
        <v>244096406</v>
      </c>
      <c r="DF148" s="126">
        <f t="shared" si="160"/>
        <v>3933232500</v>
      </c>
      <c r="DG148" s="126">
        <f t="shared" si="160"/>
        <v>925630318</v>
      </c>
      <c r="DH148" s="126">
        <f t="shared" si="160"/>
        <v>883723421</v>
      </c>
      <c r="DI148" s="126">
        <f t="shared" si="160"/>
        <v>772156723</v>
      </c>
      <c r="DJ148" s="126">
        <f t="shared" si="160"/>
        <v>701840643</v>
      </c>
      <c r="DK148" s="126">
        <f t="shared" si="160"/>
        <v>146274562</v>
      </c>
      <c r="DL148" s="126">
        <f t="shared" si="160"/>
        <v>173924152</v>
      </c>
      <c r="DM148" s="126">
        <f t="shared" si="160"/>
        <v>243017010</v>
      </c>
      <c r="DN148" s="126">
        <f t="shared" si="160"/>
        <v>5557617915</v>
      </c>
      <c r="DO148" s="126">
        <f t="shared" si="160"/>
        <v>940158641</v>
      </c>
      <c r="DP148" s="126">
        <f t="shared" si="160"/>
        <v>1736549937</v>
      </c>
      <c r="DQ148" s="126">
        <f t="shared" si="160"/>
        <v>582952079</v>
      </c>
      <c r="DR148" s="126">
        <f t="shared" si="160"/>
        <v>1370400007</v>
      </c>
      <c r="DS148" s="126">
        <f t="shared" si="160"/>
        <v>195020801</v>
      </c>
      <c r="DT148" s="126">
        <f t="shared" si="160"/>
        <v>1337681906</v>
      </c>
      <c r="DU148" s="126">
        <f t="shared" si="160"/>
        <v>1694252937</v>
      </c>
    </row>
    <row r="149" spans="3:125" ht="15" thickTop="1" x14ac:dyDescent="0.3">
      <c r="G149" s="31">
        <f t="shared" ref="G149:AC149" si="161">+G139-G148</f>
        <v>0</v>
      </c>
      <c r="H149" s="31">
        <f t="shared" si="161"/>
        <v>0</v>
      </c>
      <c r="I149" s="31">
        <f t="shared" si="161"/>
        <v>0</v>
      </c>
      <c r="J149" s="31">
        <f t="shared" si="161"/>
        <v>0</v>
      </c>
      <c r="K149" s="31">
        <f t="shared" si="161"/>
        <v>0</v>
      </c>
      <c r="L149" s="31">
        <f t="shared" si="161"/>
        <v>0</v>
      </c>
      <c r="M149" s="31">
        <f t="shared" si="161"/>
        <v>0</v>
      </c>
      <c r="N149" s="31">
        <f t="shared" si="161"/>
        <v>0</v>
      </c>
      <c r="O149" s="31">
        <f t="shared" si="161"/>
        <v>0</v>
      </c>
      <c r="P149" s="31">
        <f t="shared" si="161"/>
        <v>0</v>
      </c>
      <c r="Q149" s="31">
        <f t="shared" si="161"/>
        <v>0</v>
      </c>
      <c r="R149" s="31">
        <f t="shared" si="161"/>
        <v>0</v>
      </c>
      <c r="S149" s="31">
        <f t="shared" si="161"/>
        <v>0</v>
      </c>
      <c r="T149" s="31">
        <f t="shared" si="161"/>
        <v>0</v>
      </c>
      <c r="U149" s="31">
        <f t="shared" si="161"/>
        <v>0</v>
      </c>
      <c r="V149" s="31">
        <f t="shared" si="161"/>
        <v>0</v>
      </c>
      <c r="W149" s="31">
        <f t="shared" si="161"/>
        <v>0</v>
      </c>
      <c r="X149" s="31">
        <f t="shared" si="161"/>
        <v>0</v>
      </c>
      <c r="Y149" s="31">
        <f t="shared" si="161"/>
        <v>0</v>
      </c>
      <c r="Z149" s="31">
        <f t="shared" si="161"/>
        <v>0</v>
      </c>
      <c r="AA149" s="31">
        <f t="shared" si="161"/>
        <v>0</v>
      </c>
      <c r="AB149" s="31">
        <f t="shared" si="161"/>
        <v>0</v>
      </c>
      <c r="AC149" s="31">
        <f t="shared" si="161"/>
        <v>0</v>
      </c>
      <c r="AE149" s="31">
        <f t="shared" ref="AE149:BA149" si="162">+AE139-AE148</f>
        <v>0</v>
      </c>
      <c r="AF149" s="31">
        <f t="shared" si="162"/>
        <v>0</v>
      </c>
      <c r="AG149" s="31">
        <f t="shared" si="162"/>
        <v>0</v>
      </c>
      <c r="AH149" s="31">
        <f t="shared" si="162"/>
        <v>0</v>
      </c>
      <c r="AI149" s="31">
        <f t="shared" si="162"/>
        <v>0</v>
      </c>
      <c r="AJ149" s="31">
        <f t="shared" si="162"/>
        <v>0</v>
      </c>
      <c r="AK149" s="31">
        <f t="shared" si="162"/>
        <v>0</v>
      </c>
      <c r="AL149" s="31">
        <f t="shared" si="162"/>
        <v>0</v>
      </c>
      <c r="AM149" s="31">
        <f t="shared" si="162"/>
        <v>0</v>
      </c>
      <c r="AN149" s="31">
        <f t="shared" si="162"/>
        <v>0</v>
      </c>
      <c r="AO149" s="31">
        <f t="shared" si="162"/>
        <v>0</v>
      </c>
      <c r="AP149" s="31">
        <f t="shared" si="162"/>
        <v>0</v>
      </c>
      <c r="AQ149" s="31">
        <f t="shared" si="162"/>
        <v>0</v>
      </c>
      <c r="AR149" s="31">
        <f t="shared" si="162"/>
        <v>0</v>
      </c>
      <c r="AS149" s="31">
        <f t="shared" si="162"/>
        <v>0</v>
      </c>
      <c r="AT149" s="31">
        <f t="shared" si="162"/>
        <v>0</v>
      </c>
      <c r="AU149" s="31">
        <f t="shared" si="162"/>
        <v>0</v>
      </c>
      <c r="AV149" s="31">
        <f t="shared" si="162"/>
        <v>0</v>
      </c>
      <c r="AW149" s="31">
        <f t="shared" si="162"/>
        <v>0</v>
      </c>
      <c r="AX149" s="31">
        <f t="shared" si="162"/>
        <v>0</v>
      </c>
      <c r="AY149" s="31">
        <f t="shared" si="162"/>
        <v>0</v>
      </c>
      <c r="AZ149" s="31"/>
      <c r="BA149" s="31">
        <f t="shared" si="162"/>
        <v>0</v>
      </c>
      <c r="BC149" s="31">
        <f t="shared" ref="BC149:DN149" si="163">+BC139-BC148</f>
        <v>0</v>
      </c>
      <c r="BD149" s="31">
        <f t="shared" si="163"/>
        <v>0</v>
      </c>
      <c r="BE149" s="31">
        <f t="shared" si="163"/>
        <v>0</v>
      </c>
      <c r="BF149" s="31">
        <f t="shared" si="163"/>
        <v>0</v>
      </c>
      <c r="BG149" s="31">
        <f t="shared" si="163"/>
        <v>0</v>
      </c>
      <c r="BH149" s="31">
        <f t="shared" si="163"/>
        <v>0</v>
      </c>
      <c r="BI149" s="31">
        <f t="shared" si="163"/>
        <v>0</v>
      </c>
      <c r="BJ149" s="31">
        <f t="shared" si="163"/>
        <v>0</v>
      </c>
      <c r="BK149" s="31">
        <f t="shared" si="163"/>
        <v>0</v>
      </c>
      <c r="BL149" s="31">
        <f t="shared" si="163"/>
        <v>0</v>
      </c>
      <c r="BM149" s="31">
        <f t="shared" si="163"/>
        <v>0</v>
      </c>
      <c r="BN149" s="31">
        <f t="shared" si="163"/>
        <v>0</v>
      </c>
      <c r="BO149" s="31">
        <f t="shared" si="163"/>
        <v>0</v>
      </c>
      <c r="BP149" s="31">
        <f t="shared" si="163"/>
        <v>0</v>
      </c>
      <c r="BQ149" s="31">
        <f t="shared" si="163"/>
        <v>0</v>
      </c>
      <c r="BR149" s="31">
        <f t="shared" si="163"/>
        <v>0</v>
      </c>
      <c r="BS149" s="31">
        <f t="shared" si="163"/>
        <v>0</v>
      </c>
      <c r="BT149" s="31">
        <f t="shared" si="163"/>
        <v>0</v>
      </c>
      <c r="BU149" s="31">
        <f t="shared" si="163"/>
        <v>0</v>
      </c>
      <c r="BV149" s="31">
        <f t="shared" si="163"/>
        <v>0</v>
      </c>
      <c r="BW149" s="31">
        <f t="shared" si="163"/>
        <v>0</v>
      </c>
      <c r="BX149" s="31"/>
      <c r="BY149" s="31">
        <f t="shared" si="163"/>
        <v>0</v>
      </c>
      <c r="BZ149" s="31">
        <f t="shared" si="163"/>
        <v>0</v>
      </c>
      <c r="CA149" s="31">
        <f t="shared" si="163"/>
        <v>0</v>
      </c>
      <c r="CB149" s="31">
        <f t="shared" si="163"/>
        <v>0</v>
      </c>
      <c r="CC149" s="31">
        <f t="shared" si="163"/>
        <v>0</v>
      </c>
      <c r="CD149" s="31">
        <f t="shared" si="163"/>
        <v>0</v>
      </c>
      <c r="CE149" s="31">
        <f t="shared" si="163"/>
        <v>0</v>
      </c>
      <c r="CF149" s="31">
        <f t="shared" si="163"/>
        <v>0</v>
      </c>
      <c r="CG149" s="31">
        <f t="shared" si="163"/>
        <v>0</v>
      </c>
      <c r="CH149" s="31">
        <f t="shared" si="163"/>
        <v>0</v>
      </c>
      <c r="CI149" s="31">
        <f t="shared" si="163"/>
        <v>0</v>
      </c>
      <c r="CJ149" s="31">
        <f t="shared" si="163"/>
        <v>0</v>
      </c>
      <c r="CK149" s="31">
        <f t="shared" si="163"/>
        <v>0</v>
      </c>
      <c r="CL149" s="31">
        <f t="shared" si="163"/>
        <v>0</v>
      </c>
      <c r="CM149" s="31">
        <f t="shared" si="163"/>
        <v>0</v>
      </c>
      <c r="CN149" s="31">
        <f t="shared" si="163"/>
        <v>0</v>
      </c>
      <c r="CO149" s="31">
        <f t="shared" si="163"/>
        <v>0</v>
      </c>
      <c r="CP149" s="31">
        <f t="shared" si="163"/>
        <v>0</v>
      </c>
      <c r="CQ149" s="31">
        <f t="shared" si="163"/>
        <v>0</v>
      </c>
      <c r="CR149" s="31">
        <f t="shared" si="163"/>
        <v>0</v>
      </c>
      <c r="CS149" s="31">
        <f t="shared" si="163"/>
        <v>0</v>
      </c>
      <c r="CT149" s="31">
        <f t="shared" si="163"/>
        <v>0</v>
      </c>
      <c r="CU149" s="31">
        <f t="shared" si="163"/>
        <v>0</v>
      </c>
      <c r="CV149" s="31"/>
      <c r="CW149" s="31">
        <f t="shared" si="163"/>
        <v>0</v>
      </c>
      <c r="CX149" s="31">
        <f t="shared" si="163"/>
        <v>0</v>
      </c>
      <c r="CY149" s="31">
        <f t="shared" ca="1" si="163"/>
        <v>0</v>
      </c>
      <c r="CZ149" s="31">
        <f t="shared" ca="1" si="163"/>
        <v>0</v>
      </c>
      <c r="DA149" s="31">
        <f t="shared" si="163"/>
        <v>0</v>
      </c>
      <c r="DB149" s="31">
        <f t="shared" si="163"/>
        <v>0</v>
      </c>
      <c r="DC149" s="31">
        <f t="shared" si="163"/>
        <v>0</v>
      </c>
      <c r="DD149" s="31">
        <f t="shared" si="163"/>
        <v>0</v>
      </c>
      <c r="DE149" s="31">
        <f t="shared" si="163"/>
        <v>0</v>
      </c>
      <c r="DF149" s="31">
        <f t="shared" si="163"/>
        <v>0</v>
      </c>
      <c r="DG149" s="31">
        <f t="shared" si="163"/>
        <v>0</v>
      </c>
      <c r="DH149" s="31">
        <f t="shared" si="163"/>
        <v>0</v>
      </c>
      <c r="DI149" s="31">
        <f t="shared" si="163"/>
        <v>0</v>
      </c>
      <c r="DJ149" s="31">
        <f t="shared" si="163"/>
        <v>0</v>
      </c>
      <c r="DK149" s="31">
        <f t="shared" si="163"/>
        <v>0</v>
      </c>
      <c r="DL149" s="31">
        <f t="shared" si="163"/>
        <v>0</v>
      </c>
      <c r="DM149" s="31">
        <f t="shared" si="163"/>
        <v>0</v>
      </c>
      <c r="DN149" s="31">
        <f t="shared" si="163"/>
        <v>0</v>
      </c>
      <c r="DO149" s="31">
        <f t="shared" ref="DO149:DU149" si="164">+DO139-DO148</f>
        <v>0</v>
      </c>
      <c r="DP149" s="31">
        <f t="shared" si="164"/>
        <v>0</v>
      </c>
      <c r="DQ149" s="31">
        <f t="shared" si="164"/>
        <v>0</v>
      </c>
      <c r="DR149" s="31">
        <f t="shared" si="164"/>
        <v>0</v>
      </c>
      <c r="DS149" s="31">
        <f t="shared" si="164"/>
        <v>0</v>
      </c>
      <c r="DT149" s="31">
        <f t="shared" si="164"/>
        <v>0</v>
      </c>
      <c r="DU149" s="31">
        <f t="shared" si="164"/>
        <v>0</v>
      </c>
    </row>
    <row r="150" spans="3:125" x14ac:dyDescent="0.3">
      <c r="F150" s="134"/>
      <c r="G150" s="31">
        <v>38399447377</v>
      </c>
      <c r="I150" s="135"/>
      <c r="AE150" s="31"/>
      <c r="BB150" s="31"/>
      <c r="BZ150" s="31"/>
      <c r="CA150" s="31">
        <f ca="1">CA148+CY148</f>
        <v>38399447377</v>
      </c>
    </row>
    <row r="153" spans="3:125" x14ac:dyDescent="0.3">
      <c r="CA153" s="31"/>
    </row>
  </sheetData>
  <mergeCells count="60">
    <mergeCell ref="CY1:DU1"/>
    <mergeCell ref="C1:F1"/>
    <mergeCell ref="G1:AC1"/>
    <mergeCell ref="AE1:BA1"/>
    <mergeCell ref="BD1:BZ1"/>
    <mergeCell ref="CA1:CW1"/>
    <mergeCell ref="A2:A3"/>
    <mergeCell ref="B2:B3"/>
    <mergeCell ref="C2:C3"/>
    <mergeCell ref="D2:D3"/>
    <mergeCell ref="E2:E3"/>
    <mergeCell ref="B19:B23"/>
    <mergeCell ref="G2:AC2"/>
    <mergeCell ref="AE2:BA2"/>
    <mergeCell ref="BD2:BN2"/>
    <mergeCell ref="BO2:BY2"/>
    <mergeCell ref="F2:F3"/>
    <mergeCell ref="CY2:DJ2"/>
    <mergeCell ref="DK2:DU2"/>
    <mergeCell ref="B4:B9"/>
    <mergeCell ref="B10:B13"/>
    <mergeCell ref="B14:B18"/>
    <mergeCell ref="CB2:CM2"/>
    <mergeCell ref="CP2:CW2"/>
    <mergeCell ref="A73:A77"/>
    <mergeCell ref="B73:B74"/>
    <mergeCell ref="B24:B28"/>
    <mergeCell ref="B29:B30"/>
    <mergeCell ref="B31:B32"/>
    <mergeCell ref="B33:B36"/>
    <mergeCell ref="B37:E37"/>
    <mergeCell ref="B38:B41"/>
    <mergeCell ref="B42:B48"/>
    <mergeCell ref="A57:A70"/>
    <mergeCell ref="B57:B60"/>
    <mergeCell ref="B61:B69"/>
    <mergeCell ref="B71:B72"/>
    <mergeCell ref="B78:E78"/>
    <mergeCell ref="A79:A90"/>
    <mergeCell ref="B79:B81"/>
    <mergeCell ref="B85:B92"/>
    <mergeCell ref="A94:A97"/>
    <mergeCell ref="B94:B95"/>
    <mergeCell ref="A98:A101"/>
    <mergeCell ref="B100:B101"/>
    <mergeCell ref="B102:F102"/>
    <mergeCell ref="A103:A114"/>
    <mergeCell ref="B103:B105"/>
    <mergeCell ref="B109:B110"/>
    <mergeCell ref="A119:A127"/>
    <mergeCell ref="B120:B121"/>
    <mergeCell ref="B122:B127"/>
    <mergeCell ref="A128:A136"/>
    <mergeCell ref="B128:B134"/>
    <mergeCell ref="B135:B136"/>
    <mergeCell ref="B137:D137"/>
    <mergeCell ref="C139:E139"/>
    <mergeCell ref="C148:D148"/>
    <mergeCell ref="B115:B117"/>
    <mergeCell ref="B118:F118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V153"/>
  <sheetViews>
    <sheetView showGridLines="0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CY3" sqref="CY3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88671875" customWidth="1"/>
    <col min="4" max="4" width="50.88671875" customWidth="1"/>
    <col min="5" max="5" width="8" customWidth="1"/>
    <col min="6" max="6" width="11.88671875" customWidth="1"/>
    <col min="7" max="7" width="13.88671875" customWidth="1"/>
    <col min="8" max="8" width="12.109375" hidden="1" customWidth="1"/>
    <col min="9" max="9" width="13.88671875" hidden="1" customWidth="1"/>
    <col min="10" max="10" width="12.6640625" hidden="1" customWidth="1"/>
    <col min="11" max="11" width="14.44140625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4.33203125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2.6640625" hidden="1" customWidth="1"/>
    <col min="29" max="29" width="14" hidden="1" customWidth="1"/>
    <col min="30" max="30" width="8.33203125" customWidth="1"/>
    <col min="31" max="31" width="14.6640625" customWidth="1"/>
    <col min="32" max="32" width="13.5546875" hidden="1" customWidth="1"/>
    <col min="33" max="34" width="14" hidden="1" customWidth="1"/>
    <col min="35" max="35" width="17.33203125" hidden="1" customWidth="1"/>
    <col min="36" max="36" width="14.5546875" hidden="1" customWidth="1"/>
    <col min="37" max="37" width="16.109375" hidden="1" customWidth="1"/>
    <col min="38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1.44140625" hidden="1" customWidth="1"/>
    <col min="49" max="50" width="13.44140625" hidden="1" customWidth="1"/>
    <col min="51" max="52" width="15.5546875" hidden="1" customWidth="1"/>
    <col min="53" max="53" width="13.88671875" hidden="1" customWidth="1"/>
    <col min="54" max="54" width="9" customWidth="1"/>
    <col min="55" max="55" width="14.88671875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10.33203125" customWidth="1"/>
    <col min="79" max="79" width="14.6640625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9.6640625" customWidth="1"/>
    <col min="103" max="103" width="15" customWidth="1"/>
    <col min="104" max="104" width="13.6640625" hidden="1" customWidth="1"/>
    <col min="105" max="105" width="14.44140625" hidden="1" customWidth="1"/>
    <col min="106" max="106" width="12.88671875" hidden="1" customWidth="1"/>
    <col min="107" max="108" width="15.5546875" hidden="1" customWidth="1"/>
    <col min="109" max="109" width="14.44140625" hidden="1" customWidth="1"/>
    <col min="110" max="110" width="12.6640625" hidden="1" customWidth="1"/>
    <col min="111" max="112" width="13.5546875" hidden="1" customWidth="1"/>
    <col min="113" max="114" width="13.88671875" hidden="1" customWidth="1"/>
    <col min="115" max="115" width="13.6640625" hidden="1" customWidth="1"/>
    <col min="116" max="118" width="13.88671875" hidden="1" customWidth="1"/>
    <col min="119" max="119" width="13.33203125" hidden="1" customWidth="1"/>
    <col min="120" max="121" width="14.44140625" hidden="1" customWidth="1"/>
    <col min="122" max="122" width="14.88671875" hidden="1" customWidth="1"/>
    <col min="123" max="124" width="14.33203125" hidden="1" customWidth="1"/>
    <col min="125" max="125" width="13.5546875" hidden="1" customWidth="1"/>
    <col min="126" max="126" width="5.109375" customWidth="1"/>
    <col min="127" max="152" width="11.44140625" customWidth="1"/>
  </cols>
  <sheetData>
    <row r="1" spans="1:125" ht="15" customHeight="1" x14ac:dyDescent="0.35">
      <c r="C1" s="244" t="s">
        <v>0</v>
      </c>
      <c r="D1" s="245"/>
      <c r="E1" s="245"/>
      <c r="F1" s="246"/>
      <c r="G1" s="265" t="s">
        <v>10</v>
      </c>
      <c r="H1" s="265" t="s">
        <v>10</v>
      </c>
      <c r="I1" s="265" t="s">
        <v>10</v>
      </c>
      <c r="J1" s="265" t="s">
        <v>10</v>
      </c>
      <c r="K1" s="265" t="s">
        <v>10</v>
      </c>
      <c r="L1" s="265" t="s">
        <v>10</v>
      </c>
      <c r="M1" s="265" t="s">
        <v>10</v>
      </c>
      <c r="N1" s="265" t="s">
        <v>10</v>
      </c>
      <c r="O1" s="265" t="s">
        <v>10</v>
      </c>
      <c r="P1" s="265" t="s">
        <v>10</v>
      </c>
      <c r="Q1" s="265" t="s">
        <v>10</v>
      </c>
      <c r="R1" s="265" t="s">
        <v>10</v>
      </c>
      <c r="S1" s="265" t="s">
        <v>10</v>
      </c>
      <c r="T1" s="265" t="s">
        <v>10</v>
      </c>
      <c r="U1" s="265" t="s">
        <v>10</v>
      </c>
      <c r="V1" s="265" t="s">
        <v>10</v>
      </c>
      <c r="W1" s="265" t="s">
        <v>10</v>
      </c>
      <c r="X1" s="265" t="s">
        <v>10</v>
      </c>
      <c r="Y1" s="265" t="s">
        <v>10</v>
      </c>
      <c r="Z1" s="265" t="s">
        <v>10</v>
      </c>
      <c r="AA1" s="265" t="s">
        <v>10</v>
      </c>
      <c r="AB1" s="265" t="s">
        <v>10</v>
      </c>
      <c r="AC1" s="265" t="s">
        <v>10</v>
      </c>
      <c r="AD1" s="258" t="s">
        <v>390</v>
      </c>
      <c r="AE1" s="258"/>
      <c r="AF1" s="258" t="s">
        <v>390</v>
      </c>
      <c r="AG1" s="258"/>
      <c r="AH1" s="258" t="s">
        <v>390</v>
      </c>
      <c r="AI1" s="258"/>
      <c r="AJ1" s="258" t="s">
        <v>390</v>
      </c>
      <c r="AK1" s="258"/>
      <c r="AL1" s="258" t="s">
        <v>390</v>
      </c>
      <c r="AM1" s="258"/>
      <c r="AN1" s="258" t="s">
        <v>390</v>
      </c>
      <c r="AO1" s="258"/>
      <c r="AP1" s="258" t="s">
        <v>390</v>
      </c>
      <c r="AQ1" s="258"/>
      <c r="AR1" s="258" t="s">
        <v>390</v>
      </c>
      <c r="AS1" s="258"/>
      <c r="AT1" s="258" t="s">
        <v>390</v>
      </c>
      <c r="AU1" s="258"/>
      <c r="AV1" s="258" t="s">
        <v>390</v>
      </c>
      <c r="AW1" s="258"/>
      <c r="AX1" s="258" t="s">
        <v>390</v>
      </c>
      <c r="AY1" s="258"/>
      <c r="AZ1" s="258" t="s">
        <v>390</v>
      </c>
      <c r="BA1" s="258"/>
      <c r="BB1" s="259" t="s">
        <v>392</v>
      </c>
      <c r="BC1" s="260"/>
      <c r="BD1" s="150" t="s">
        <v>3</v>
      </c>
      <c r="BE1" s="151"/>
      <c r="BF1" s="151"/>
      <c r="BG1" s="151"/>
      <c r="BH1" s="151"/>
      <c r="BI1" s="151"/>
      <c r="BJ1" s="151"/>
      <c r="BK1" s="151"/>
      <c r="BL1" s="151"/>
      <c r="BM1" s="151"/>
      <c r="BN1" s="151"/>
      <c r="BO1" s="151"/>
      <c r="BP1" s="151"/>
      <c r="BQ1" s="151"/>
      <c r="BR1" s="151"/>
      <c r="BS1" s="151"/>
      <c r="BT1" s="151"/>
      <c r="BU1" s="151"/>
      <c r="BV1" s="151"/>
      <c r="BW1" s="151"/>
      <c r="BX1" s="151"/>
      <c r="BY1" s="151"/>
      <c r="BZ1" s="263" t="s">
        <v>393</v>
      </c>
      <c r="CA1" s="263"/>
      <c r="CB1" s="263"/>
      <c r="CC1" s="263"/>
      <c r="CD1" s="151"/>
      <c r="CE1" s="151"/>
      <c r="CF1" s="151"/>
      <c r="CG1" s="151"/>
      <c r="CH1" s="151"/>
      <c r="CI1" s="151"/>
      <c r="CJ1" s="151"/>
      <c r="CK1" s="151"/>
      <c r="CL1" s="151"/>
      <c r="CM1" s="151"/>
      <c r="CN1" s="151"/>
      <c r="CO1" s="151"/>
      <c r="CP1" s="151"/>
      <c r="CQ1" s="151"/>
      <c r="CR1" s="151"/>
      <c r="CS1" s="151"/>
      <c r="CT1" s="151"/>
      <c r="CU1" s="151"/>
      <c r="CV1" s="151"/>
      <c r="CW1" s="152"/>
      <c r="CX1" s="254" t="s">
        <v>394</v>
      </c>
      <c r="CY1" s="255"/>
      <c r="CZ1" s="254" t="s">
        <v>394</v>
      </c>
      <c r="DA1" s="255"/>
      <c r="DB1" s="254" t="s">
        <v>394</v>
      </c>
      <c r="DC1" s="255"/>
      <c r="DD1" s="254" t="s">
        <v>394</v>
      </c>
      <c r="DE1" s="255"/>
      <c r="DF1" s="254" t="s">
        <v>394</v>
      </c>
      <c r="DG1" s="255"/>
      <c r="DH1" s="254" t="s">
        <v>394</v>
      </c>
      <c r="DI1" s="255"/>
      <c r="DJ1" s="254" t="s">
        <v>394</v>
      </c>
      <c r="DK1" s="255"/>
      <c r="DL1" s="254" t="s">
        <v>394</v>
      </c>
      <c r="DM1" s="255"/>
      <c r="DN1" s="254" t="s">
        <v>394</v>
      </c>
      <c r="DO1" s="255"/>
      <c r="DP1" s="254" t="s">
        <v>394</v>
      </c>
      <c r="DQ1" s="255"/>
      <c r="DR1" s="254" t="s">
        <v>394</v>
      </c>
      <c r="DS1" s="255"/>
      <c r="DT1" s="254" t="s">
        <v>394</v>
      </c>
      <c r="DU1" s="255"/>
    </row>
    <row r="2" spans="1:125" ht="19.8" customHeight="1" x14ac:dyDescent="0.3">
      <c r="A2" s="239" t="s">
        <v>4</v>
      </c>
      <c r="B2" s="239" t="s">
        <v>5</v>
      </c>
      <c r="C2" s="237" t="s">
        <v>6</v>
      </c>
      <c r="D2" s="237" t="s">
        <v>7</v>
      </c>
      <c r="E2" s="240" t="s">
        <v>8</v>
      </c>
      <c r="F2" s="237" t="s">
        <v>9</v>
      </c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8"/>
      <c r="AZ2" s="258"/>
      <c r="BA2" s="258"/>
      <c r="BB2" s="261"/>
      <c r="BC2" s="262"/>
      <c r="BD2" s="153" t="s">
        <v>12</v>
      </c>
      <c r="BE2" s="154"/>
      <c r="BF2" s="154"/>
      <c r="BG2" s="154"/>
      <c r="BH2" s="154"/>
      <c r="BI2" s="154"/>
      <c r="BJ2" s="154"/>
      <c r="BK2" s="154"/>
      <c r="BL2" s="154"/>
      <c r="BM2" s="154"/>
      <c r="BN2" s="155"/>
      <c r="BO2" s="153" t="s">
        <v>12</v>
      </c>
      <c r="BP2" s="154"/>
      <c r="BQ2" s="154"/>
      <c r="BR2" s="154"/>
      <c r="BS2" s="154"/>
      <c r="BT2" s="154"/>
      <c r="BU2" s="154"/>
      <c r="BV2" s="154"/>
      <c r="BW2" s="154"/>
      <c r="BX2" s="154"/>
      <c r="BY2" s="155"/>
      <c r="BZ2" s="264"/>
      <c r="CA2" s="264"/>
      <c r="CB2" s="264"/>
      <c r="CC2" s="264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156"/>
      <c r="CX2" s="256"/>
      <c r="CY2" s="257"/>
      <c r="CZ2" s="256"/>
      <c r="DA2" s="257"/>
      <c r="DB2" s="256"/>
      <c r="DC2" s="257"/>
      <c r="DD2" s="256"/>
      <c r="DE2" s="257"/>
      <c r="DF2" s="256"/>
      <c r="DG2" s="257"/>
      <c r="DH2" s="256"/>
      <c r="DI2" s="257"/>
      <c r="DJ2" s="256"/>
      <c r="DK2" s="257"/>
      <c r="DL2" s="256"/>
      <c r="DM2" s="257"/>
      <c r="DN2" s="256"/>
      <c r="DO2" s="257"/>
      <c r="DP2" s="256"/>
      <c r="DQ2" s="257"/>
      <c r="DR2" s="256"/>
      <c r="DS2" s="257"/>
      <c r="DT2" s="256"/>
      <c r="DU2" s="257"/>
    </row>
    <row r="3" spans="1:125" s="14" customFormat="1" ht="46.5" customHeight="1" x14ac:dyDescent="0.25">
      <c r="A3" s="239"/>
      <c r="B3" s="239"/>
      <c r="C3" s="238"/>
      <c r="D3" s="238"/>
      <c r="E3" s="241"/>
      <c r="F3" s="238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7"/>
      <c r="AC3" s="267"/>
      <c r="AD3" s="148" t="s">
        <v>37</v>
      </c>
      <c r="AE3" s="148" t="s">
        <v>391</v>
      </c>
      <c r="AF3" s="148" t="s">
        <v>37</v>
      </c>
      <c r="AG3" s="148" t="s">
        <v>391</v>
      </c>
      <c r="AH3" s="148" t="s">
        <v>37</v>
      </c>
      <c r="AI3" s="148" t="s">
        <v>391</v>
      </c>
      <c r="AJ3" s="148" t="s">
        <v>37</v>
      </c>
      <c r="AK3" s="148" t="s">
        <v>391</v>
      </c>
      <c r="AL3" s="148" t="s">
        <v>37</v>
      </c>
      <c r="AM3" s="148" t="s">
        <v>391</v>
      </c>
      <c r="AN3" s="148" t="s">
        <v>37</v>
      </c>
      <c r="AO3" s="148" t="s">
        <v>391</v>
      </c>
      <c r="AP3" s="148" t="s">
        <v>37</v>
      </c>
      <c r="AQ3" s="148" t="s">
        <v>391</v>
      </c>
      <c r="AR3" s="148" t="s">
        <v>37</v>
      </c>
      <c r="AS3" s="148" t="s">
        <v>391</v>
      </c>
      <c r="AT3" s="148" t="s">
        <v>37</v>
      </c>
      <c r="AU3" s="148" t="s">
        <v>391</v>
      </c>
      <c r="AV3" s="148" t="s">
        <v>37</v>
      </c>
      <c r="AW3" s="148" t="s">
        <v>391</v>
      </c>
      <c r="AX3" s="148" t="s">
        <v>37</v>
      </c>
      <c r="AY3" s="148" t="s">
        <v>391</v>
      </c>
      <c r="AZ3" s="148" t="s">
        <v>37</v>
      </c>
      <c r="BA3" s="148" t="s">
        <v>391</v>
      </c>
      <c r="BB3" s="149" t="s">
        <v>37</v>
      </c>
      <c r="BC3" s="149" t="s">
        <v>391</v>
      </c>
      <c r="BD3" s="9" t="s">
        <v>15</v>
      </c>
      <c r="BE3" s="9" t="s">
        <v>16</v>
      </c>
      <c r="BF3" s="9" t="s">
        <v>38</v>
      </c>
      <c r="BG3" s="9" t="s">
        <v>18</v>
      </c>
      <c r="BH3" s="9" t="s">
        <v>19</v>
      </c>
      <c r="BI3" s="9" t="s">
        <v>20</v>
      </c>
      <c r="BJ3" s="9" t="s">
        <v>21</v>
      </c>
      <c r="BK3" s="9" t="s">
        <v>22</v>
      </c>
      <c r="BL3" s="9" t="s">
        <v>23</v>
      </c>
      <c r="BM3" s="9" t="s">
        <v>24</v>
      </c>
      <c r="BN3" s="9" t="s">
        <v>25</v>
      </c>
      <c r="BO3" s="9" t="s">
        <v>26</v>
      </c>
      <c r="BP3" s="9" t="s">
        <v>27</v>
      </c>
      <c r="BQ3" s="9" t="s">
        <v>28</v>
      </c>
      <c r="BR3" s="9" t="s">
        <v>29</v>
      </c>
      <c r="BS3" s="9" t="s">
        <v>30</v>
      </c>
      <c r="BT3" s="9" t="s">
        <v>31</v>
      </c>
      <c r="BU3" s="9" t="s">
        <v>32</v>
      </c>
      <c r="BV3" s="9" t="s">
        <v>33</v>
      </c>
      <c r="BW3" s="9" t="s">
        <v>34</v>
      </c>
      <c r="BX3" s="9" t="s">
        <v>35</v>
      </c>
      <c r="BY3" s="9" t="s">
        <v>36</v>
      </c>
      <c r="BZ3" s="148" t="s">
        <v>37</v>
      </c>
      <c r="CA3" s="148" t="s">
        <v>391</v>
      </c>
      <c r="CB3" s="148" t="s">
        <v>391</v>
      </c>
      <c r="CC3" s="148" t="s">
        <v>391</v>
      </c>
      <c r="CD3" s="12" t="s">
        <v>38</v>
      </c>
      <c r="CE3" s="12" t="s">
        <v>18</v>
      </c>
      <c r="CF3" s="12" t="s">
        <v>19</v>
      </c>
      <c r="CG3" s="12" t="s">
        <v>20</v>
      </c>
      <c r="CH3" s="12" t="s">
        <v>21</v>
      </c>
      <c r="CI3" s="12" t="s">
        <v>22</v>
      </c>
      <c r="CJ3" s="12" t="s">
        <v>23</v>
      </c>
      <c r="CK3" s="12" t="s">
        <v>24</v>
      </c>
      <c r="CL3" s="12" t="s">
        <v>25</v>
      </c>
      <c r="CM3" s="12" t="s">
        <v>26</v>
      </c>
      <c r="CN3" s="12" t="s">
        <v>27</v>
      </c>
      <c r="CO3" s="12" t="s">
        <v>28</v>
      </c>
      <c r="CP3" s="12" t="s">
        <v>29</v>
      </c>
      <c r="CQ3" s="12" t="s">
        <v>30</v>
      </c>
      <c r="CR3" s="12" t="s">
        <v>31</v>
      </c>
      <c r="CS3" s="12" t="s">
        <v>32</v>
      </c>
      <c r="CT3" s="12" t="s">
        <v>33</v>
      </c>
      <c r="CU3" s="12" t="s">
        <v>34</v>
      </c>
      <c r="CV3" s="12" t="s">
        <v>35</v>
      </c>
      <c r="CW3" s="12" t="s">
        <v>36</v>
      </c>
      <c r="CX3" s="149" t="s">
        <v>37</v>
      </c>
      <c r="CY3" s="149" t="s">
        <v>391</v>
      </c>
      <c r="CZ3" s="149" t="s">
        <v>37</v>
      </c>
      <c r="DA3" s="149" t="s">
        <v>391</v>
      </c>
      <c r="DB3" s="149" t="s">
        <v>37</v>
      </c>
      <c r="DC3" s="149" t="s">
        <v>391</v>
      </c>
      <c r="DD3" s="149" t="s">
        <v>37</v>
      </c>
      <c r="DE3" s="149" t="s">
        <v>391</v>
      </c>
      <c r="DF3" s="149" t="s">
        <v>37</v>
      </c>
      <c r="DG3" s="149" t="s">
        <v>391</v>
      </c>
      <c r="DH3" s="149" t="s">
        <v>37</v>
      </c>
      <c r="DI3" s="149" t="s">
        <v>391</v>
      </c>
      <c r="DJ3" s="149" t="s">
        <v>37</v>
      </c>
      <c r="DK3" s="149" t="s">
        <v>391</v>
      </c>
      <c r="DL3" s="149" t="s">
        <v>37</v>
      </c>
      <c r="DM3" s="149" t="s">
        <v>391</v>
      </c>
      <c r="DN3" s="149" t="s">
        <v>37</v>
      </c>
      <c r="DO3" s="149" t="s">
        <v>391</v>
      </c>
      <c r="DP3" s="149" t="s">
        <v>37</v>
      </c>
      <c r="DQ3" s="149" t="s">
        <v>391</v>
      </c>
      <c r="DR3" s="149" t="s">
        <v>37</v>
      </c>
      <c r="DS3" s="149" t="s">
        <v>391</v>
      </c>
      <c r="DT3" s="149" t="s">
        <v>37</v>
      </c>
      <c r="DU3" s="149" t="s">
        <v>391</v>
      </c>
    </row>
    <row r="4" spans="1:125" ht="48" customHeight="1" x14ac:dyDescent="0.3">
      <c r="A4" s="15" t="s">
        <v>39</v>
      </c>
      <c r="B4" s="230" t="s">
        <v>40</v>
      </c>
      <c r="C4" s="16" t="s">
        <v>41</v>
      </c>
      <c r="D4" s="17" t="s">
        <v>42</v>
      </c>
      <c r="E4" s="18">
        <v>510</v>
      </c>
      <c r="F4" s="19" t="s">
        <v>43</v>
      </c>
      <c r="G4" s="20">
        <f>SUM(H4:AC4)</f>
        <v>70000000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>
        <v>35000000</v>
      </c>
      <c r="X4" s="20"/>
      <c r="Y4" s="20"/>
      <c r="Z4" s="20"/>
      <c r="AA4" s="20"/>
      <c r="AB4" s="20"/>
      <c r="AC4" s="20">
        <f>30000000+5000000</f>
        <v>35000000</v>
      </c>
      <c r="AD4" s="21">
        <f t="shared" ref="AD4:AD23" si="0">+AE4/G4</f>
        <v>0.49033971428571427</v>
      </c>
      <c r="AE4" s="20">
        <f t="shared" ref="AE4:AE36" si="1">SUM(AF4:BA4)</f>
        <v>34323780</v>
      </c>
      <c r="AF4" s="22"/>
      <c r="AG4" s="20"/>
      <c r="AH4" s="23"/>
      <c r="AI4" s="22"/>
      <c r="AJ4" s="22"/>
      <c r="AK4" s="20"/>
      <c r="AL4" s="24"/>
      <c r="AM4" s="24"/>
      <c r="AN4" s="24"/>
      <c r="AO4" s="24"/>
      <c r="AP4" s="24"/>
      <c r="AQ4" s="24"/>
      <c r="AR4" s="24"/>
      <c r="AS4" s="24"/>
      <c r="AT4" s="20"/>
      <c r="AU4" s="20">
        <f>+'[1]FEBRERO 2019'!$Y$874</f>
        <v>28342476</v>
      </c>
      <c r="AV4" s="20"/>
      <c r="AW4" s="20"/>
      <c r="AX4" s="20"/>
      <c r="AY4" s="20"/>
      <c r="AZ4" s="20"/>
      <c r="BA4" s="20">
        <f>+'[1]FEBRERO 2019'!$AF$874</f>
        <v>5981304</v>
      </c>
      <c r="BB4" s="21">
        <f>1-AD4</f>
        <v>0.50966028571428579</v>
      </c>
      <c r="BC4" s="20">
        <f t="shared" ref="BC4:BC36" si="2">SUM(BD4:BY4)</f>
        <v>35676220</v>
      </c>
      <c r="BD4" s="20">
        <f t="shared" ref="BD4:BS8" si="3">H4-AF4</f>
        <v>0</v>
      </c>
      <c r="BE4" s="20">
        <f t="shared" si="3"/>
        <v>0</v>
      </c>
      <c r="BF4" s="20">
        <f t="shared" si="3"/>
        <v>0</v>
      </c>
      <c r="BG4" s="20">
        <f t="shared" si="3"/>
        <v>0</v>
      </c>
      <c r="BH4" s="20">
        <f t="shared" si="3"/>
        <v>0</v>
      </c>
      <c r="BI4" s="20">
        <f t="shared" si="3"/>
        <v>0</v>
      </c>
      <c r="BJ4" s="20">
        <f t="shared" si="3"/>
        <v>0</v>
      </c>
      <c r="BK4" s="20">
        <f t="shared" si="3"/>
        <v>0</v>
      </c>
      <c r="BL4" s="20">
        <f t="shared" si="3"/>
        <v>0</v>
      </c>
      <c r="BM4" s="20">
        <f t="shared" si="3"/>
        <v>0</v>
      </c>
      <c r="BN4" s="20">
        <f t="shared" si="3"/>
        <v>0</v>
      </c>
      <c r="BO4" s="20">
        <f t="shared" si="3"/>
        <v>0</v>
      </c>
      <c r="BP4" s="20">
        <f t="shared" si="3"/>
        <v>0</v>
      </c>
      <c r="BQ4" s="20">
        <f t="shared" si="3"/>
        <v>0</v>
      </c>
      <c r="BR4" s="20">
        <f t="shared" si="3"/>
        <v>0</v>
      </c>
      <c r="BS4" s="20">
        <f t="shared" si="3"/>
        <v>6657524</v>
      </c>
      <c r="BT4" s="20">
        <f t="shared" ref="BN4:BW19" si="4">X4-AV4</f>
        <v>0</v>
      </c>
      <c r="BU4" s="20">
        <f t="shared" si="4"/>
        <v>0</v>
      </c>
      <c r="BV4" s="20">
        <f t="shared" si="4"/>
        <v>0</v>
      </c>
      <c r="BW4" s="20">
        <f t="shared" si="4"/>
        <v>0</v>
      </c>
      <c r="BX4" s="20"/>
      <c r="BY4" s="20">
        <f t="shared" ref="BY4:BY36" si="5">AC4-BA4</f>
        <v>29018696</v>
      </c>
      <c r="BZ4" s="21">
        <f>+CA4/G4</f>
        <v>0.31662542857142856</v>
      </c>
      <c r="CA4" s="20">
        <f t="shared" ref="CA4:CA36" si="6">SUM(CB4:CW4)</f>
        <v>22163780</v>
      </c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>
        <f>+'[1]FEBRERO 2019'!$H$875+'[1]FEBRERO 2019'!$H$880+'[1]FEBRERO 2019'!$H$881+'[1]FEBRERO 2019'!$H$882+'[1]FEBRERO 2019'!$H$884+'[1]FEBRERO 2019'!$Y$883</f>
        <v>16182476</v>
      </c>
      <c r="CR4" s="20"/>
      <c r="CS4" s="20"/>
      <c r="CT4" s="20"/>
      <c r="CU4" s="20"/>
      <c r="CV4" s="20"/>
      <c r="CW4" s="20">
        <f>+'[1]FEBRERO 2019'!$H$878+'[1]FEBRERO 2019'!$H$885+'[1]FEBRERO 2019'!$H$886</f>
        <v>5981304</v>
      </c>
      <c r="CX4" s="21">
        <f t="shared" ref="CX4:CX78" si="7">1-BZ4</f>
        <v>0.6833745714285715</v>
      </c>
      <c r="CY4" s="20">
        <f t="shared" ref="CY4:CY36" si="8">SUM(CZ4:DU4)</f>
        <v>47836220</v>
      </c>
      <c r="CZ4" s="20">
        <f t="shared" ref="CZ4:DO19" si="9">H4-CB4</f>
        <v>0</v>
      </c>
      <c r="DA4" s="20">
        <f t="shared" si="9"/>
        <v>0</v>
      </c>
      <c r="DB4" s="20">
        <f t="shared" si="9"/>
        <v>0</v>
      </c>
      <c r="DC4" s="20">
        <f t="shared" si="9"/>
        <v>0</v>
      </c>
      <c r="DD4" s="20">
        <f t="shared" si="9"/>
        <v>0</v>
      </c>
      <c r="DE4" s="20">
        <f t="shared" si="9"/>
        <v>0</v>
      </c>
      <c r="DF4" s="20">
        <f t="shared" si="9"/>
        <v>0</v>
      </c>
      <c r="DG4" s="20">
        <f t="shared" si="9"/>
        <v>0</v>
      </c>
      <c r="DH4" s="20">
        <f t="shared" si="9"/>
        <v>0</v>
      </c>
      <c r="DI4" s="20">
        <f t="shared" si="9"/>
        <v>0</v>
      </c>
      <c r="DJ4" s="20">
        <f t="shared" si="9"/>
        <v>0</v>
      </c>
      <c r="DK4" s="20">
        <f t="shared" si="9"/>
        <v>0</v>
      </c>
      <c r="DL4" s="20">
        <f t="shared" si="9"/>
        <v>0</v>
      </c>
      <c r="DM4" s="20">
        <f t="shared" si="9"/>
        <v>0</v>
      </c>
      <c r="DN4" s="20">
        <f t="shared" si="9"/>
        <v>0</v>
      </c>
      <c r="DO4" s="20">
        <f t="shared" si="9"/>
        <v>18817524</v>
      </c>
      <c r="DP4" s="20">
        <f t="shared" ref="DP4:DS36" si="10">X4-CR4</f>
        <v>0</v>
      </c>
      <c r="DQ4" s="20">
        <f t="shared" si="10"/>
        <v>0</v>
      </c>
      <c r="DR4" s="20">
        <f t="shared" si="10"/>
        <v>0</v>
      </c>
      <c r="DS4" s="20">
        <f t="shared" si="10"/>
        <v>0</v>
      </c>
      <c r="DT4" s="20"/>
      <c r="DU4" s="20">
        <f t="shared" ref="DU4:DU36" si="11">AC4-CW4</f>
        <v>29018696</v>
      </c>
    </row>
    <row r="5" spans="1:125" ht="59.25" customHeight="1" x14ac:dyDescent="0.3">
      <c r="A5" s="25"/>
      <c r="B5" s="221"/>
      <c r="C5" s="16" t="s">
        <v>44</v>
      </c>
      <c r="D5" s="17" t="s">
        <v>45</v>
      </c>
      <c r="E5" s="18">
        <v>510</v>
      </c>
      <c r="F5" s="19" t="s">
        <v>46</v>
      </c>
      <c r="G5" s="20">
        <f t="shared" ref="G5:G68" si="12">SUM(H5:AC5)</f>
        <v>20000000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20000000</v>
      </c>
      <c r="X5" s="20"/>
      <c r="Y5" s="20"/>
      <c r="Z5" s="20"/>
      <c r="AA5" s="20"/>
      <c r="AB5" s="20"/>
      <c r="AC5" s="20"/>
      <c r="AD5" s="21">
        <f t="shared" si="0"/>
        <v>0.7</v>
      </c>
      <c r="AE5" s="20">
        <f t="shared" ref="AE5:AE14" si="13">SUM(AF5:BA5)</f>
        <v>14000000</v>
      </c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>
        <f>+'[1]FEBRERO 2019'!$Y$891</f>
        <v>14000000</v>
      </c>
      <c r="AV5" s="20"/>
      <c r="AW5" s="20"/>
      <c r="AX5" s="20"/>
      <c r="AY5" s="20"/>
      <c r="AZ5" s="20"/>
      <c r="BA5" s="20"/>
      <c r="BB5" s="21">
        <f t="shared" ref="BB5:BB98" si="14">1-AD5</f>
        <v>0.30000000000000004</v>
      </c>
      <c r="BC5" s="20">
        <f t="shared" si="2"/>
        <v>6000000</v>
      </c>
      <c r="BD5" s="20">
        <f t="shared" si="3"/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4"/>
        <v>0</v>
      </c>
      <c r="BO5" s="20">
        <f t="shared" si="4"/>
        <v>0</v>
      </c>
      <c r="BP5" s="20">
        <f t="shared" si="4"/>
        <v>0</v>
      </c>
      <c r="BQ5" s="20">
        <f t="shared" si="4"/>
        <v>0</v>
      </c>
      <c r="BR5" s="20">
        <f t="shared" si="4"/>
        <v>0</v>
      </c>
      <c r="BS5" s="20">
        <f t="shared" si="4"/>
        <v>6000000</v>
      </c>
      <c r="BT5" s="20">
        <f t="shared" si="4"/>
        <v>0</v>
      </c>
      <c r="BU5" s="20">
        <f t="shared" si="4"/>
        <v>0</v>
      </c>
      <c r="BV5" s="20">
        <f t="shared" si="4"/>
        <v>0</v>
      </c>
      <c r="BW5" s="20">
        <f t="shared" si="4"/>
        <v>0</v>
      </c>
      <c r="BX5" s="20"/>
      <c r="BY5" s="20">
        <f t="shared" si="5"/>
        <v>0</v>
      </c>
      <c r="BZ5" s="21">
        <f>+CA5/G5</f>
        <v>0</v>
      </c>
      <c r="CA5" s="20">
        <f t="shared" si="6"/>
        <v>0</v>
      </c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1">
        <f t="shared" si="7"/>
        <v>1</v>
      </c>
      <c r="CY5" s="20">
        <f t="shared" si="8"/>
        <v>20000000</v>
      </c>
      <c r="CZ5" s="20">
        <f t="shared" si="9"/>
        <v>0</v>
      </c>
      <c r="DA5" s="20">
        <f t="shared" si="9"/>
        <v>0</v>
      </c>
      <c r="DB5" s="20">
        <f t="shared" si="9"/>
        <v>0</v>
      </c>
      <c r="DC5" s="20">
        <f t="shared" si="9"/>
        <v>0</v>
      </c>
      <c r="DD5" s="20">
        <f t="shared" si="9"/>
        <v>0</v>
      </c>
      <c r="DE5" s="20">
        <f t="shared" si="9"/>
        <v>0</v>
      </c>
      <c r="DF5" s="20">
        <f t="shared" si="9"/>
        <v>0</v>
      </c>
      <c r="DG5" s="20">
        <f t="shared" si="9"/>
        <v>0</v>
      </c>
      <c r="DH5" s="20">
        <f t="shared" si="9"/>
        <v>0</v>
      </c>
      <c r="DI5" s="20">
        <f t="shared" si="9"/>
        <v>0</v>
      </c>
      <c r="DJ5" s="20">
        <f t="shared" si="9"/>
        <v>0</v>
      </c>
      <c r="DK5" s="20">
        <f t="shared" si="9"/>
        <v>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20000000</v>
      </c>
      <c r="DP5" s="20">
        <f t="shared" si="10"/>
        <v>0</v>
      </c>
      <c r="DQ5" s="20">
        <f t="shared" si="10"/>
        <v>0</v>
      </c>
      <c r="DR5" s="20">
        <f t="shared" si="10"/>
        <v>0</v>
      </c>
      <c r="DS5" s="20">
        <f t="shared" si="10"/>
        <v>0</v>
      </c>
      <c r="DT5" s="20"/>
      <c r="DU5" s="20">
        <f t="shared" si="11"/>
        <v>0</v>
      </c>
    </row>
    <row r="6" spans="1:125" ht="33" customHeight="1" x14ac:dyDescent="0.3">
      <c r="A6" s="25"/>
      <c r="B6" s="221"/>
      <c r="C6" s="16" t="s">
        <v>47</v>
      </c>
      <c r="D6" s="17" t="s">
        <v>48</v>
      </c>
      <c r="E6" s="18">
        <v>510</v>
      </c>
      <c r="F6" s="19" t="s">
        <v>49</v>
      </c>
      <c r="G6" s="20">
        <f t="shared" si="12"/>
        <v>25000000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25000000</v>
      </c>
      <c r="X6" s="20"/>
      <c r="Y6" s="20"/>
      <c r="Z6" s="20"/>
      <c r="AA6" s="20"/>
      <c r="AB6" s="20"/>
      <c r="AC6" s="20"/>
      <c r="AD6" s="21">
        <f t="shared" si="0"/>
        <v>0</v>
      </c>
      <c r="AE6" s="20">
        <f t="shared" si="13"/>
        <v>0</v>
      </c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1">
        <f t="shared" si="14"/>
        <v>1</v>
      </c>
      <c r="BC6" s="20">
        <f t="shared" si="2"/>
        <v>25000000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4"/>
        <v>0</v>
      </c>
      <c r="BO6" s="20">
        <f t="shared" si="4"/>
        <v>0</v>
      </c>
      <c r="BP6" s="20">
        <f t="shared" si="4"/>
        <v>0</v>
      </c>
      <c r="BQ6" s="20">
        <f t="shared" si="4"/>
        <v>0</v>
      </c>
      <c r="BR6" s="20">
        <f t="shared" si="4"/>
        <v>0</v>
      </c>
      <c r="BS6" s="20">
        <f t="shared" si="4"/>
        <v>25000000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0">
        <f t="shared" si="4"/>
        <v>0</v>
      </c>
      <c r="BX6" s="20"/>
      <c r="BY6" s="20">
        <f t="shared" si="5"/>
        <v>0</v>
      </c>
      <c r="BZ6" s="21">
        <f>+CA6/G6</f>
        <v>0</v>
      </c>
      <c r="CA6" s="20">
        <f t="shared" si="6"/>
        <v>0</v>
      </c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1">
        <f t="shared" si="7"/>
        <v>1</v>
      </c>
      <c r="CY6" s="20">
        <f t="shared" si="8"/>
        <v>25000000</v>
      </c>
      <c r="CZ6" s="20">
        <f t="shared" si="9"/>
        <v>0</v>
      </c>
      <c r="DA6" s="20">
        <f t="shared" si="9"/>
        <v>0</v>
      </c>
      <c r="DB6" s="20">
        <f t="shared" si="9"/>
        <v>0</v>
      </c>
      <c r="DC6" s="20">
        <f t="shared" si="9"/>
        <v>0</v>
      </c>
      <c r="DD6" s="20">
        <f t="shared" si="9"/>
        <v>0</v>
      </c>
      <c r="DE6" s="20">
        <f t="shared" si="9"/>
        <v>0</v>
      </c>
      <c r="DF6" s="20">
        <f t="shared" si="9"/>
        <v>0</v>
      </c>
      <c r="DG6" s="20">
        <f t="shared" si="9"/>
        <v>0</v>
      </c>
      <c r="DH6" s="20">
        <f t="shared" si="9"/>
        <v>0</v>
      </c>
      <c r="DI6" s="20">
        <f t="shared" si="9"/>
        <v>0</v>
      </c>
      <c r="DJ6" s="20">
        <f t="shared" si="9"/>
        <v>0</v>
      </c>
      <c r="DK6" s="20">
        <f t="shared" si="9"/>
        <v>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25000000</v>
      </c>
      <c r="DP6" s="20">
        <f t="shared" si="10"/>
        <v>0</v>
      </c>
      <c r="DQ6" s="20">
        <f t="shared" si="10"/>
        <v>0</v>
      </c>
      <c r="DR6" s="20">
        <f t="shared" si="10"/>
        <v>0</v>
      </c>
      <c r="DS6" s="20">
        <f t="shared" si="10"/>
        <v>0</v>
      </c>
      <c r="DT6" s="20"/>
      <c r="DU6" s="20">
        <f t="shared" si="11"/>
        <v>0</v>
      </c>
    </row>
    <row r="7" spans="1:125" ht="77.25" customHeight="1" x14ac:dyDescent="0.3">
      <c r="A7" s="25"/>
      <c r="B7" s="221"/>
      <c r="C7" s="16" t="s">
        <v>50</v>
      </c>
      <c r="D7" s="26" t="s">
        <v>51</v>
      </c>
      <c r="E7" s="18">
        <v>510</v>
      </c>
      <c r="F7" s="19" t="s">
        <v>49</v>
      </c>
      <c r="G7" s="20">
        <f t="shared" si="12"/>
        <v>6000000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6000000</v>
      </c>
      <c r="X7" s="20"/>
      <c r="Y7" s="20"/>
      <c r="Z7" s="20"/>
      <c r="AA7" s="20"/>
      <c r="AB7" s="20"/>
      <c r="AC7" s="20"/>
      <c r="AD7" s="21">
        <f t="shared" si="0"/>
        <v>0.5</v>
      </c>
      <c r="AE7" s="20">
        <f t="shared" si="13"/>
        <v>3000000</v>
      </c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>
        <f>+'[1]FEBRERO 2019'!$Y$906</f>
        <v>3000000</v>
      </c>
      <c r="AV7" s="20"/>
      <c r="AW7" s="20"/>
      <c r="AX7" s="20"/>
      <c r="AY7" s="20"/>
      <c r="AZ7" s="20"/>
      <c r="BA7" s="20"/>
      <c r="BB7" s="21">
        <f t="shared" si="14"/>
        <v>0.5</v>
      </c>
      <c r="BC7" s="20">
        <f t="shared" si="2"/>
        <v>3000000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4"/>
        <v>0</v>
      </c>
      <c r="BO7" s="20">
        <f t="shared" si="4"/>
        <v>0</v>
      </c>
      <c r="BP7" s="20">
        <f t="shared" si="4"/>
        <v>0</v>
      </c>
      <c r="BQ7" s="20">
        <f t="shared" si="4"/>
        <v>0</v>
      </c>
      <c r="BR7" s="20">
        <f t="shared" si="4"/>
        <v>0</v>
      </c>
      <c r="BS7" s="20">
        <f t="shared" si="4"/>
        <v>3000000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0">
        <f t="shared" si="4"/>
        <v>0</v>
      </c>
      <c r="BX7" s="20"/>
      <c r="BY7" s="20">
        <f t="shared" si="5"/>
        <v>0</v>
      </c>
      <c r="BZ7" s="21">
        <f t="shared" ref="BZ7:BZ13" si="15">+CA7/G7</f>
        <v>0</v>
      </c>
      <c r="CA7" s="20">
        <f t="shared" si="6"/>
        <v>0</v>
      </c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1">
        <f t="shared" si="7"/>
        <v>1</v>
      </c>
      <c r="CY7" s="20">
        <f t="shared" si="8"/>
        <v>6000000</v>
      </c>
      <c r="CZ7" s="20">
        <f t="shared" si="9"/>
        <v>0</v>
      </c>
      <c r="DA7" s="20">
        <f t="shared" si="9"/>
        <v>0</v>
      </c>
      <c r="DB7" s="20">
        <f t="shared" si="9"/>
        <v>0</v>
      </c>
      <c r="DC7" s="20">
        <f t="shared" si="9"/>
        <v>0</v>
      </c>
      <c r="DD7" s="20">
        <f t="shared" si="9"/>
        <v>0</v>
      </c>
      <c r="DE7" s="20">
        <f t="shared" si="9"/>
        <v>0</v>
      </c>
      <c r="DF7" s="20">
        <f t="shared" si="9"/>
        <v>0</v>
      </c>
      <c r="DG7" s="20">
        <f t="shared" si="9"/>
        <v>0</v>
      </c>
      <c r="DH7" s="20">
        <f t="shared" si="9"/>
        <v>0</v>
      </c>
      <c r="DI7" s="20">
        <f t="shared" si="9"/>
        <v>0</v>
      </c>
      <c r="DJ7" s="20">
        <f t="shared" si="9"/>
        <v>0</v>
      </c>
      <c r="DK7" s="20">
        <f t="shared" si="9"/>
        <v>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6000000</v>
      </c>
      <c r="DP7" s="20">
        <f t="shared" si="10"/>
        <v>0</v>
      </c>
      <c r="DQ7" s="20">
        <f t="shared" si="10"/>
        <v>0</v>
      </c>
      <c r="DR7" s="20">
        <f t="shared" si="10"/>
        <v>0</v>
      </c>
      <c r="DS7" s="20">
        <f t="shared" si="10"/>
        <v>0</v>
      </c>
      <c r="DT7" s="20"/>
      <c r="DU7" s="20">
        <f t="shared" si="11"/>
        <v>0</v>
      </c>
    </row>
    <row r="8" spans="1:125" ht="58.5" customHeight="1" x14ac:dyDescent="0.3">
      <c r="A8" s="25"/>
      <c r="B8" s="221"/>
      <c r="C8" s="16" t="s">
        <v>52</v>
      </c>
      <c r="D8" s="26" t="s">
        <v>53</v>
      </c>
      <c r="E8" s="18">
        <v>510</v>
      </c>
      <c r="F8" s="19" t="s">
        <v>49</v>
      </c>
      <c r="G8" s="20">
        <f t="shared" si="12"/>
        <v>30000000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30000000</v>
      </c>
      <c r="X8" s="20"/>
      <c r="Y8" s="20"/>
      <c r="Z8" s="20"/>
      <c r="AA8" s="20"/>
      <c r="AB8" s="20"/>
      <c r="AC8" s="20"/>
      <c r="AD8" s="21">
        <f t="shared" si="0"/>
        <v>0.67111146666666666</v>
      </c>
      <c r="AE8" s="20">
        <f t="shared" si="13"/>
        <v>20133344</v>
      </c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>
        <f>+'[2]ENERO 2019'!$Y$783</f>
        <v>20133344</v>
      </c>
      <c r="AV8" s="20"/>
      <c r="AW8" s="20"/>
      <c r="AX8" s="20"/>
      <c r="AY8" s="20"/>
      <c r="AZ8" s="20"/>
      <c r="BA8" s="20"/>
      <c r="BB8" s="21">
        <f t="shared" si="14"/>
        <v>0.32888853333333334</v>
      </c>
      <c r="BC8" s="20">
        <f t="shared" si="2"/>
        <v>9866656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4"/>
        <v>0</v>
      </c>
      <c r="BO8" s="20">
        <f t="shared" si="4"/>
        <v>0</v>
      </c>
      <c r="BP8" s="20">
        <f t="shared" si="4"/>
        <v>0</v>
      </c>
      <c r="BQ8" s="20">
        <f t="shared" si="4"/>
        <v>0</v>
      </c>
      <c r="BR8" s="20">
        <f t="shared" si="4"/>
        <v>0</v>
      </c>
      <c r="BS8" s="20">
        <f t="shared" si="4"/>
        <v>9866656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0">
        <f t="shared" si="4"/>
        <v>0</v>
      </c>
      <c r="BX8" s="20"/>
      <c r="BY8" s="20">
        <f t="shared" si="5"/>
        <v>0</v>
      </c>
      <c r="BZ8" s="21">
        <f t="shared" si="15"/>
        <v>0.33333333333333331</v>
      </c>
      <c r="CA8" s="20">
        <f t="shared" si="6"/>
        <v>10000000</v>
      </c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>
        <f>+'[2]ENERO 2019'!$H$784</f>
        <v>10000000</v>
      </c>
      <c r="CR8" s="20"/>
      <c r="CS8" s="20"/>
      <c r="CT8" s="20"/>
      <c r="CU8" s="20"/>
      <c r="CV8" s="20"/>
      <c r="CW8" s="20"/>
      <c r="CX8" s="21">
        <f t="shared" si="7"/>
        <v>0.66666666666666674</v>
      </c>
      <c r="CY8" s="20">
        <f t="shared" si="8"/>
        <v>20000000</v>
      </c>
      <c r="CZ8" s="20">
        <f t="shared" si="9"/>
        <v>0</v>
      </c>
      <c r="DA8" s="20">
        <f t="shared" si="9"/>
        <v>0</v>
      </c>
      <c r="DB8" s="20">
        <f t="shared" si="9"/>
        <v>0</v>
      </c>
      <c r="DC8" s="20">
        <f t="shared" si="9"/>
        <v>0</v>
      </c>
      <c r="DD8" s="20">
        <f t="shared" si="9"/>
        <v>0</v>
      </c>
      <c r="DE8" s="20">
        <f t="shared" si="9"/>
        <v>0</v>
      </c>
      <c r="DF8" s="20">
        <f t="shared" si="9"/>
        <v>0</v>
      </c>
      <c r="DG8" s="20">
        <f t="shared" si="9"/>
        <v>0</v>
      </c>
      <c r="DH8" s="20">
        <f t="shared" si="9"/>
        <v>0</v>
      </c>
      <c r="DI8" s="20">
        <f t="shared" si="9"/>
        <v>0</v>
      </c>
      <c r="DJ8" s="20">
        <f t="shared" si="9"/>
        <v>0</v>
      </c>
      <c r="DK8" s="20">
        <f t="shared" si="9"/>
        <v>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20000000</v>
      </c>
      <c r="DP8" s="20">
        <f t="shared" si="10"/>
        <v>0</v>
      </c>
      <c r="DQ8" s="20">
        <f t="shared" si="10"/>
        <v>0</v>
      </c>
      <c r="DR8" s="20">
        <f t="shared" si="10"/>
        <v>0</v>
      </c>
      <c r="DS8" s="20">
        <f t="shared" si="10"/>
        <v>0</v>
      </c>
      <c r="DT8" s="20"/>
      <c r="DU8" s="20">
        <f t="shared" si="11"/>
        <v>0</v>
      </c>
    </row>
    <row r="9" spans="1:125" ht="35.25" customHeight="1" x14ac:dyDescent="0.3">
      <c r="A9" s="25"/>
      <c r="B9" s="222"/>
      <c r="C9" s="16" t="s">
        <v>54</v>
      </c>
      <c r="D9" s="26" t="s">
        <v>55</v>
      </c>
      <c r="E9" s="18">
        <v>510</v>
      </c>
      <c r="F9" s="19" t="s">
        <v>49</v>
      </c>
      <c r="G9" s="20">
        <f t="shared" si="12"/>
        <v>5000000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5000000</v>
      </c>
      <c r="X9" s="20"/>
      <c r="Y9" s="20"/>
      <c r="Z9" s="20"/>
      <c r="AA9" s="20"/>
      <c r="AB9" s="20"/>
      <c r="AC9" s="20"/>
      <c r="AD9" s="21">
        <f t="shared" si="0"/>
        <v>0.24</v>
      </c>
      <c r="AE9" s="20">
        <f t="shared" si="13"/>
        <v>1200000</v>
      </c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>
        <f>+'[1]FEBRERO 2019'!$Y$920</f>
        <v>1200000</v>
      </c>
      <c r="AV9" s="20"/>
      <c r="AW9" s="20"/>
      <c r="AX9" s="20"/>
      <c r="AY9" s="20"/>
      <c r="AZ9" s="20"/>
      <c r="BA9" s="20"/>
      <c r="BB9" s="21">
        <f t="shared" si="14"/>
        <v>0.76</v>
      </c>
      <c r="BC9" s="20">
        <f t="shared" si="2"/>
        <v>3800000</v>
      </c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>
        <f t="shared" si="4"/>
        <v>3800000</v>
      </c>
      <c r="BT9" s="20">
        <f t="shared" si="4"/>
        <v>0</v>
      </c>
      <c r="BU9" s="20"/>
      <c r="BV9" s="20"/>
      <c r="BW9" s="20"/>
      <c r="BX9" s="20"/>
      <c r="BY9" s="20"/>
      <c r="BZ9" s="21">
        <f t="shared" si="15"/>
        <v>0</v>
      </c>
      <c r="CA9" s="20">
        <f t="shared" si="6"/>
        <v>0</v>
      </c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1">
        <f t="shared" si="7"/>
        <v>1</v>
      </c>
      <c r="CY9" s="20">
        <f t="shared" si="8"/>
        <v>5000000</v>
      </c>
      <c r="CZ9" s="20">
        <f t="shared" si="9"/>
        <v>0</v>
      </c>
      <c r="DA9" s="20">
        <f t="shared" si="9"/>
        <v>0</v>
      </c>
      <c r="DB9" s="20">
        <f t="shared" si="9"/>
        <v>0</v>
      </c>
      <c r="DC9" s="20">
        <f t="shared" si="9"/>
        <v>0</v>
      </c>
      <c r="DD9" s="20">
        <f t="shared" si="9"/>
        <v>0</v>
      </c>
      <c r="DE9" s="20">
        <f t="shared" si="9"/>
        <v>0</v>
      </c>
      <c r="DF9" s="20">
        <f t="shared" si="9"/>
        <v>0</v>
      </c>
      <c r="DG9" s="20">
        <f t="shared" si="9"/>
        <v>0</v>
      </c>
      <c r="DH9" s="20">
        <f t="shared" si="9"/>
        <v>0</v>
      </c>
      <c r="DI9" s="20">
        <f t="shared" si="9"/>
        <v>0</v>
      </c>
      <c r="DJ9" s="20">
        <f t="shared" si="9"/>
        <v>0</v>
      </c>
      <c r="DK9" s="20">
        <f t="shared" si="9"/>
        <v>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5000000</v>
      </c>
      <c r="DP9" s="20">
        <f t="shared" si="10"/>
        <v>0</v>
      </c>
      <c r="DQ9" s="20">
        <f t="shared" si="10"/>
        <v>0</v>
      </c>
      <c r="DR9" s="20">
        <f t="shared" si="10"/>
        <v>0</v>
      </c>
      <c r="DS9" s="20">
        <f t="shared" si="10"/>
        <v>0</v>
      </c>
      <c r="DT9" s="20"/>
      <c r="DU9" s="20">
        <f t="shared" si="11"/>
        <v>0</v>
      </c>
    </row>
    <row r="10" spans="1:125" ht="51.75" customHeight="1" x14ac:dyDescent="0.3">
      <c r="A10" s="25"/>
      <c r="B10" s="220" t="s">
        <v>56</v>
      </c>
      <c r="C10" s="16" t="s">
        <v>57</v>
      </c>
      <c r="D10" s="17" t="s">
        <v>58</v>
      </c>
      <c r="E10" s="18">
        <v>510</v>
      </c>
      <c r="F10" s="19" t="s">
        <v>59</v>
      </c>
      <c r="G10" s="20">
        <f t="shared" si="12"/>
        <v>91000000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16000000</v>
      </c>
      <c r="X10" s="20"/>
      <c r="Y10" s="20"/>
      <c r="Z10" s="20"/>
      <c r="AA10" s="20"/>
      <c r="AB10" s="20"/>
      <c r="AC10" s="20">
        <f>45000000+25000000+5000000</f>
        <v>75000000</v>
      </c>
      <c r="AD10" s="21">
        <f t="shared" si="0"/>
        <v>5.4945054945054944E-2</v>
      </c>
      <c r="AE10" s="20">
        <f t="shared" si="13"/>
        <v>5000000</v>
      </c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>
        <f>+'[2]ENERO 2019'!$AF$797</f>
        <v>5000000</v>
      </c>
      <c r="BB10" s="21">
        <f t="shared" si="14"/>
        <v>0.94505494505494503</v>
      </c>
      <c r="BC10" s="20">
        <f t="shared" si="2"/>
        <v>86000000</v>
      </c>
      <c r="BD10" s="20">
        <f t="shared" ref="BD10:BS26" si="16">H10-AF10</f>
        <v>0</v>
      </c>
      <c r="BE10" s="20">
        <f t="shared" si="16"/>
        <v>0</v>
      </c>
      <c r="BF10" s="20">
        <f t="shared" si="16"/>
        <v>0</v>
      </c>
      <c r="BG10" s="20">
        <f t="shared" si="16"/>
        <v>0</v>
      </c>
      <c r="BH10" s="20">
        <f t="shared" si="16"/>
        <v>0</v>
      </c>
      <c r="BI10" s="20">
        <f t="shared" si="16"/>
        <v>0</v>
      </c>
      <c r="BJ10" s="20">
        <f t="shared" si="16"/>
        <v>0</v>
      </c>
      <c r="BK10" s="20">
        <f t="shared" si="16"/>
        <v>0</v>
      </c>
      <c r="BL10" s="20">
        <f t="shared" si="16"/>
        <v>0</v>
      </c>
      <c r="BM10" s="20">
        <f t="shared" si="16"/>
        <v>0</v>
      </c>
      <c r="BN10" s="20">
        <f t="shared" si="16"/>
        <v>0</v>
      </c>
      <c r="BO10" s="20">
        <f t="shared" si="16"/>
        <v>0</v>
      </c>
      <c r="BP10" s="20">
        <f t="shared" si="16"/>
        <v>0</v>
      </c>
      <c r="BQ10" s="20">
        <f t="shared" si="16"/>
        <v>0</v>
      </c>
      <c r="BR10" s="20">
        <f t="shared" si="16"/>
        <v>0</v>
      </c>
      <c r="BS10" s="20">
        <f t="shared" si="4"/>
        <v>16000000</v>
      </c>
      <c r="BT10" s="20">
        <f t="shared" si="4"/>
        <v>0</v>
      </c>
      <c r="BU10" s="20">
        <f t="shared" si="4"/>
        <v>0</v>
      </c>
      <c r="BV10" s="20">
        <f t="shared" si="4"/>
        <v>0</v>
      </c>
      <c r="BW10" s="20">
        <f t="shared" si="4"/>
        <v>0</v>
      </c>
      <c r="BX10" s="20"/>
      <c r="BY10" s="20">
        <f t="shared" si="5"/>
        <v>70000000</v>
      </c>
      <c r="BZ10" s="21">
        <f t="shared" si="15"/>
        <v>3.2967000000000003E-2</v>
      </c>
      <c r="CA10" s="20">
        <f t="shared" si="6"/>
        <v>2999997</v>
      </c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>
        <f>+'[1]FEBRERO 2019'!$H$928</f>
        <v>2999997</v>
      </c>
      <c r="CX10" s="21">
        <f t="shared" si="7"/>
        <v>0.96703300000000003</v>
      </c>
      <c r="CY10" s="20">
        <f t="shared" si="8"/>
        <v>88000003</v>
      </c>
      <c r="CZ10" s="20">
        <f t="shared" si="9"/>
        <v>0</v>
      </c>
      <c r="DA10" s="20">
        <f t="shared" si="9"/>
        <v>0</v>
      </c>
      <c r="DB10" s="20">
        <f t="shared" si="9"/>
        <v>0</v>
      </c>
      <c r="DC10" s="20">
        <f t="shared" si="9"/>
        <v>0</v>
      </c>
      <c r="DD10" s="20">
        <f t="shared" si="9"/>
        <v>0</v>
      </c>
      <c r="DE10" s="20">
        <f t="shared" si="9"/>
        <v>0</v>
      </c>
      <c r="DF10" s="20">
        <f t="shared" si="9"/>
        <v>0</v>
      </c>
      <c r="DG10" s="20">
        <f t="shared" si="9"/>
        <v>0</v>
      </c>
      <c r="DH10" s="20">
        <f t="shared" si="9"/>
        <v>0</v>
      </c>
      <c r="DI10" s="20">
        <f t="shared" si="9"/>
        <v>0</v>
      </c>
      <c r="DJ10" s="20">
        <f t="shared" si="9"/>
        <v>0</v>
      </c>
      <c r="DK10" s="20">
        <f t="shared" si="9"/>
        <v>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16000000</v>
      </c>
      <c r="DP10" s="20">
        <f t="shared" si="10"/>
        <v>0</v>
      </c>
      <c r="DQ10" s="20">
        <f t="shared" si="10"/>
        <v>0</v>
      </c>
      <c r="DR10" s="20">
        <f t="shared" si="10"/>
        <v>0</v>
      </c>
      <c r="DS10" s="20">
        <f t="shared" si="10"/>
        <v>0</v>
      </c>
      <c r="DT10" s="20"/>
      <c r="DU10" s="20">
        <f t="shared" si="11"/>
        <v>72000003</v>
      </c>
    </row>
    <row r="11" spans="1:125" ht="37.5" customHeight="1" x14ac:dyDescent="0.3">
      <c r="A11" s="25"/>
      <c r="B11" s="220"/>
      <c r="C11" s="16" t="s">
        <v>60</v>
      </c>
      <c r="D11" s="17" t="s">
        <v>61</v>
      </c>
      <c r="E11" s="18">
        <v>510</v>
      </c>
      <c r="F11" s="19" t="s">
        <v>49</v>
      </c>
      <c r="G11" s="20">
        <f t="shared" si="12"/>
        <v>992811018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20000000</v>
      </c>
      <c r="X11" s="20"/>
      <c r="Y11" s="20"/>
      <c r="Z11" s="20"/>
      <c r="AA11" s="20"/>
      <c r="AB11" s="20">
        <v>972811018</v>
      </c>
      <c r="AC11" s="20"/>
      <c r="AD11" s="21">
        <f t="shared" si="0"/>
        <v>0</v>
      </c>
      <c r="AE11" s="20">
        <f t="shared" si="13"/>
        <v>0</v>
      </c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1">
        <f t="shared" si="14"/>
        <v>1</v>
      </c>
      <c r="BC11" s="20">
        <f t="shared" si="2"/>
        <v>992811018</v>
      </c>
      <c r="BD11" s="20">
        <f t="shared" si="16"/>
        <v>0</v>
      </c>
      <c r="BE11" s="20">
        <f t="shared" si="16"/>
        <v>0</v>
      </c>
      <c r="BF11" s="20">
        <f t="shared" si="16"/>
        <v>0</v>
      </c>
      <c r="BG11" s="20">
        <f t="shared" si="16"/>
        <v>0</v>
      </c>
      <c r="BH11" s="20">
        <f t="shared" si="16"/>
        <v>0</v>
      </c>
      <c r="BI11" s="20">
        <f t="shared" si="16"/>
        <v>0</v>
      </c>
      <c r="BJ11" s="20">
        <f t="shared" si="16"/>
        <v>0</v>
      </c>
      <c r="BK11" s="20">
        <f t="shared" si="16"/>
        <v>0</v>
      </c>
      <c r="BL11" s="20">
        <f t="shared" si="16"/>
        <v>0</v>
      </c>
      <c r="BM11" s="20">
        <f t="shared" si="16"/>
        <v>0</v>
      </c>
      <c r="BN11" s="20">
        <f t="shared" si="16"/>
        <v>0</v>
      </c>
      <c r="BO11" s="20">
        <f t="shared" si="16"/>
        <v>0</v>
      </c>
      <c r="BP11" s="20">
        <f t="shared" si="16"/>
        <v>0</v>
      </c>
      <c r="BQ11" s="20">
        <f t="shared" si="16"/>
        <v>0</v>
      </c>
      <c r="BR11" s="20">
        <f t="shared" si="16"/>
        <v>0</v>
      </c>
      <c r="BS11" s="20">
        <f t="shared" si="4"/>
        <v>20000000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0">
        <f t="shared" si="4"/>
        <v>0</v>
      </c>
      <c r="BX11" s="20">
        <f>AB11-AZ11</f>
        <v>972811018</v>
      </c>
      <c r="BY11" s="20">
        <f t="shared" si="5"/>
        <v>0</v>
      </c>
      <c r="BZ11" s="21">
        <f t="shared" si="15"/>
        <v>0</v>
      </c>
      <c r="CA11" s="20">
        <f t="shared" si="6"/>
        <v>0</v>
      </c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1">
        <f t="shared" si="7"/>
        <v>1</v>
      </c>
      <c r="CY11" s="20">
        <f t="shared" si="8"/>
        <v>992811018</v>
      </c>
      <c r="CZ11" s="20">
        <f t="shared" si="9"/>
        <v>0</v>
      </c>
      <c r="DA11" s="20">
        <f t="shared" si="9"/>
        <v>0</v>
      </c>
      <c r="DB11" s="20">
        <f t="shared" si="9"/>
        <v>0</v>
      </c>
      <c r="DC11" s="20">
        <f t="shared" si="9"/>
        <v>0</v>
      </c>
      <c r="DD11" s="20">
        <f t="shared" si="9"/>
        <v>0</v>
      </c>
      <c r="DE11" s="20">
        <f t="shared" si="9"/>
        <v>0</v>
      </c>
      <c r="DF11" s="20">
        <f t="shared" si="9"/>
        <v>0</v>
      </c>
      <c r="DG11" s="20">
        <f t="shared" si="9"/>
        <v>0</v>
      </c>
      <c r="DH11" s="20">
        <f t="shared" si="9"/>
        <v>0</v>
      </c>
      <c r="DI11" s="20">
        <f t="shared" si="9"/>
        <v>0</v>
      </c>
      <c r="DJ11" s="20">
        <f t="shared" si="9"/>
        <v>0</v>
      </c>
      <c r="DK11" s="20">
        <f t="shared" si="9"/>
        <v>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20000000</v>
      </c>
      <c r="DP11" s="20">
        <f t="shared" si="10"/>
        <v>0</v>
      </c>
      <c r="DQ11" s="20">
        <f t="shared" si="10"/>
        <v>0</v>
      </c>
      <c r="DR11" s="20">
        <f t="shared" si="10"/>
        <v>0</v>
      </c>
      <c r="DS11" s="20">
        <f t="shared" si="10"/>
        <v>0</v>
      </c>
      <c r="DT11" s="20">
        <f>BX11-CV11</f>
        <v>972811018</v>
      </c>
      <c r="DU11" s="20">
        <f t="shared" si="11"/>
        <v>0</v>
      </c>
    </row>
    <row r="12" spans="1:125" ht="50.25" customHeight="1" x14ac:dyDescent="0.3">
      <c r="A12" s="25"/>
      <c r="B12" s="220"/>
      <c r="C12" s="16" t="s">
        <v>62</v>
      </c>
      <c r="D12" s="17" t="s">
        <v>63</v>
      </c>
      <c r="E12" s="18">
        <v>510</v>
      </c>
      <c r="F12" s="19" t="s">
        <v>49</v>
      </c>
      <c r="G12" s="20">
        <f t="shared" si="12"/>
        <v>15000000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15000000</v>
      </c>
      <c r="X12" s="20"/>
      <c r="Y12" s="20"/>
      <c r="Z12" s="20"/>
      <c r="AA12" s="20"/>
      <c r="AB12" s="20"/>
      <c r="AC12" s="20"/>
      <c r="AD12" s="21">
        <f t="shared" si="0"/>
        <v>0</v>
      </c>
      <c r="AE12" s="20">
        <f t="shared" si="13"/>
        <v>0</v>
      </c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1">
        <f t="shared" si="14"/>
        <v>1</v>
      </c>
      <c r="BC12" s="20">
        <f t="shared" si="2"/>
        <v>15000000</v>
      </c>
      <c r="BD12" s="20">
        <f t="shared" si="16"/>
        <v>0</v>
      </c>
      <c r="BE12" s="20">
        <f t="shared" si="16"/>
        <v>0</v>
      </c>
      <c r="BF12" s="20">
        <f t="shared" si="16"/>
        <v>0</v>
      </c>
      <c r="BG12" s="20">
        <f t="shared" si="16"/>
        <v>0</v>
      </c>
      <c r="BH12" s="20">
        <f t="shared" si="16"/>
        <v>0</v>
      </c>
      <c r="BI12" s="20">
        <f t="shared" si="16"/>
        <v>0</v>
      </c>
      <c r="BJ12" s="20">
        <f t="shared" si="16"/>
        <v>0</v>
      </c>
      <c r="BK12" s="20">
        <f t="shared" si="16"/>
        <v>0</v>
      </c>
      <c r="BL12" s="20">
        <f t="shared" si="16"/>
        <v>0</v>
      </c>
      <c r="BM12" s="20">
        <f t="shared" si="16"/>
        <v>0</v>
      </c>
      <c r="BN12" s="20">
        <f t="shared" si="16"/>
        <v>0</v>
      </c>
      <c r="BO12" s="20">
        <f t="shared" si="16"/>
        <v>0</v>
      </c>
      <c r="BP12" s="20">
        <f t="shared" si="16"/>
        <v>0</v>
      </c>
      <c r="BQ12" s="20">
        <f t="shared" si="16"/>
        <v>0</v>
      </c>
      <c r="BR12" s="20">
        <f t="shared" si="16"/>
        <v>0</v>
      </c>
      <c r="BS12" s="20">
        <f t="shared" si="4"/>
        <v>15000000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0">
        <f t="shared" si="4"/>
        <v>0</v>
      </c>
      <c r="BX12" s="20"/>
      <c r="BY12" s="20">
        <f t="shared" si="5"/>
        <v>0</v>
      </c>
      <c r="BZ12" s="21">
        <f t="shared" si="15"/>
        <v>0</v>
      </c>
      <c r="CA12" s="20">
        <f t="shared" si="6"/>
        <v>0</v>
      </c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1">
        <f t="shared" si="7"/>
        <v>1</v>
      </c>
      <c r="CY12" s="20">
        <f t="shared" si="8"/>
        <v>15000000</v>
      </c>
      <c r="CZ12" s="20">
        <f t="shared" si="9"/>
        <v>0</v>
      </c>
      <c r="DA12" s="20">
        <f t="shared" si="9"/>
        <v>0</v>
      </c>
      <c r="DB12" s="20">
        <f t="shared" si="9"/>
        <v>0</v>
      </c>
      <c r="DC12" s="20">
        <f t="shared" si="9"/>
        <v>0</v>
      </c>
      <c r="DD12" s="20">
        <f t="shared" si="9"/>
        <v>0</v>
      </c>
      <c r="DE12" s="20">
        <f t="shared" si="9"/>
        <v>0</v>
      </c>
      <c r="DF12" s="20">
        <f t="shared" si="9"/>
        <v>0</v>
      </c>
      <c r="DG12" s="20">
        <f t="shared" si="9"/>
        <v>0</v>
      </c>
      <c r="DH12" s="20">
        <f t="shared" si="9"/>
        <v>0</v>
      </c>
      <c r="DI12" s="20">
        <f t="shared" si="9"/>
        <v>0</v>
      </c>
      <c r="DJ12" s="20">
        <f t="shared" si="9"/>
        <v>0</v>
      </c>
      <c r="DK12" s="20">
        <f t="shared" si="9"/>
        <v>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15000000</v>
      </c>
      <c r="DP12" s="20">
        <f t="shared" si="10"/>
        <v>0</v>
      </c>
      <c r="DQ12" s="20">
        <f t="shared" si="10"/>
        <v>0</v>
      </c>
      <c r="DR12" s="20">
        <f t="shared" si="10"/>
        <v>0</v>
      </c>
      <c r="DS12" s="20">
        <f t="shared" si="10"/>
        <v>0</v>
      </c>
      <c r="DT12" s="20"/>
      <c r="DU12" s="20">
        <f t="shared" si="11"/>
        <v>0</v>
      </c>
    </row>
    <row r="13" spans="1:125" ht="32.25" customHeight="1" x14ac:dyDescent="0.3">
      <c r="A13" s="25"/>
      <c r="B13" s="220"/>
      <c r="C13" s="16" t="s">
        <v>64</v>
      </c>
      <c r="D13" s="17" t="s">
        <v>65</v>
      </c>
      <c r="E13" s="18">
        <v>510</v>
      </c>
      <c r="F13" s="19" t="s">
        <v>49</v>
      </c>
      <c r="G13" s="20">
        <f t="shared" si="12"/>
        <v>40000000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v>40000000</v>
      </c>
      <c r="X13" s="20"/>
      <c r="Y13" s="20"/>
      <c r="Z13" s="20"/>
      <c r="AA13" s="20"/>
      <c r="AB13" s="20"/>
      <c r="AC13" s="20"/>
      <c r="AD13" s="21">
        <f t="shared" si="0"/>
        <v>0</v>
      </c>
      <c r="AE13" s="20">
        <f t="shared" si="13"/>
        <v>0</v>
      </c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1">
        <f t="shared" si="14"/>
        <v>1</v>
      </c>
      <c r="BC13" s="20">
        <f t="shared" si="2"/>
        <v>40000000</v>
      </c>
      <c r="BD13" s="20">
        <f t="shared" si="16"/>
        <v>0</v>
      </c>
      <c r="BE13" s="20">
        <f t="shared" si="16"/>
        <v>0</v>
      </c>
      <c r="BF13" s="20">
        <f t="shared" si="16"/>
        <v>0</v>
      </c>
      <c r="BG13" s="20">
        <f t="shared" si="16"/>
        <v>0</v>
      </c>
      <c r="BH13" s="20">
        <f t="shared" si="16"/>
        <v>0</v>
      </c>
      <c r="BI13" s="20">
        <f t="shared" si="16"/>
        <v>0</v>
      </c>
      <c r="BJ13" s="20">
        <f t="shared" si="16"/>
        <v>0</v>
      </c>
      <c r="BK13" s="20">
        <f t="shared" si="16"/>
        <v>0</v>
      </c>
      <c r="BL13" s="20">
        <f t="shared" si="16"/>
        <v>0</v>
      </c>
      <c r="BM13" s="20">
        <f t="shared" si="16"/>
        <v>0</v>
      </c>
      <c r="BN13" s="20">
        <f t="shared" si="16"/>
        <v>0</v>
      </c>
      <c r="BO13" s="20">
        <f t="shared" si="16"/>
        <v>0</v>
      </c>
      <c r="BP13" s="20">
        <f t="shared" si="16"/>
        <v>0</v>
      </c>
      <c r="BQ13" s="20">
        <f t="shared" si="16"/>
        <v>0</v>
      </c>
      <c r="BR13" s="20">
        <f t="shared" si="16"/>
        <v>0</v>
      </c>
      <c r="BS13" s="20">
        <f t="shared" si="4"/>
        <v>40000000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0">
        <f t="shared" si="4"/>
        <v>0</v>
      </c>
      <c r="BX13" s="20"/>
      <c r="BY13" s="20">
        <f t="shared" si="5"/>
        <v>0</v>
      </c>
      <c r="BZ13" s="21">
        <f t="shared" si="15"/>
        <v>0</v>
      </c>
      <c r="CA13" s="20">
        <f t="shared" si="6"/>
        <v>0</v>
      </c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1">
        <f t="shared" si="7"/>
        <v>1</v>
      </c>
      <c r="CY13" s="20">
        <f t="shared" si="8"/>
        <v>40000000</v>
      </c>
      <c r="CZ13" s="20">
        <f t="shared" si="9"/>
        <v>0</v>
      </c>
      <c r="DA13" s="20">
        <f t="shared" si="9"/>
        <v>0</v>
      </c>
      <c r="DB13" s="20">
        <f t="shared" si="9"/>
        <v>0</v>
      </c>
      <c r="DC13" s="20">
        <f t="shared" si="9"/>
        <v>0</v>
      </c>
      <c r="DD13" s="20">
        <f t="shared" si="9"/>
        <v>0</v>
      </c>
      <c r="DE13" s="20">
        <f t="shared" si="9"/>
        <v>0</v>
      </c>
      <c r="DF13" s="20">
        <f t="shared" si="9"/>
        <v>0</v>
      </c>
      <c r="DG13" s="20">
        <f t="shared" si="9"/>
        <v>0</v>
      </c>
      <c r="DH13" s="20">
        <f t="shared" si="9"/>
        <v>0</v>
      </c>
      <c r="DI13" s="20">
        <f t="shared" si="9"/>
        <v>0</v>
      </c>
      <c r="DJ13" s="20">
        <f t="shared" si="9"/>
        <v>0</v>
      </c>
      <c r="DK13" s="20">
        <f t="shared" si="9"/>
        <v>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40000000</v>
      </c>
      <c r="DP13" s="20">
        <f t="shared" si="10"/>
        <v>0</v>
      </c>
      <c r="DQ13" s="20">
        <f t="shared" si="10"/>
        <v>0</v>
      </c>
      <c r="DR13" s="20">
        <f t="shared" si="10"/>
        <v>0</v>
      </c>
      <c r="DS13" s="20">
        <f t="shared" si="10"/>
        <v>0</v>
      </c>
      <c r="DT13" s="20"/>
      <c r="DU13" s="20">
        <f t="shared" si="11"/>
        <v>0</v>
      </c>
    </row>
    <row r="14" spans="1:125" ht="45" customHeight="1" x14ac:dyDescent="0.3">
      <c r="A14" s="25"/>
      <c r="B14" s="217" t="s">
        <v>66</v>
      </c>
      <c r="C14" s="27" t="s">
        <v>67</v>
      </c>
      <c r="D14" s="26" t="s">
        <v>68</v>
      </c>
      <c r="E14" s="18">
        <v>310</v>
      </c>
      <c r="F14" s="19" t="s">
        <v>49</v>
      </c>
      <c r="G14" s="20">
        <f t="shared" si="12"/>
        <v>100000000</v>
      </c>
      <c r="H14" s="20"/>
      <c r="I14" s="20">
        <v>100000000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1">
        <f t="shared" si="0"/>
        <v>0.41</v>
      </c>
      <c r="AE14" s="20">
        <f t="shared" si="13"/>
        <v>41000000</v>
      </c>
      <c r="AF14" s="20"/>
      <c r="AG14" s="20">
        <f>+'[1]FEBRERO 2019'!$K$128</f>
        <v>41000000</v>
      </c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1">
        <f t="shared" si="14"/>
        <v>0.59000000000000008</v>
      </c>
      <c r="BC14" s="20">
        <f t="shared" si="2"/>
        <v>59000000</v>
      </c>
      <c r="BD14" s="20">
        <f t="shared" si="16"/>
        <v>0</v>
      </c>
      <c r="BE14" s="20">
        <f t="shared" si="16"/>
        <v>59000000</v>
      </c>
      <c r="BF14" s="20">
        <f t="shared" si="16"/>
        <v>0</v>
      </c>
      <c r="BG14" s="20">
        <f t="shared" si="16"/>
        <v>0</v>
      </c>
      <c r="BH14" s="20">
        <f t="shared" si="16"/>
        <v>0</v>
      </c>
      <c r="BI14" s="20">
        <f t="shared" si="16"/>
        <v>0</v>
      </c>
      <c r="BJ14" s="20">
        <f t="shared" si="16"/>
        <v>0</v>
      </c>
      <c r="BK14" s="20">
        <f t="shared" si="16"/>
        <v>0</v>
      </c>
      <c r="BL14" s="20">
        <f t="shared" si="16"/>
        <v>0</v>
      </c>
      <c r="BM14" s="20">
        <f t="shared" si="16"/>
        <v>0</v>
      </c>
      <c r="BN14" s="20">
        <f t="shared" si="16"/>
        <v>0</v>
      </c>
      <c r="BO14" s="20">
        <f t="shared" si="16"/>
        <v>0</v>
      </c>
      <c r="BP14" s="20">
        <f t="shared" si="16"/>
        <v>0</v>
      </c>
      <c r="BQ14" s="20">
        <f t="shared" si="16"/>
        <v>0</v>
      </c>
      <c r="BR14" s="20">
        <f t="shared" si="16"/>
        <v>0</v>
      </c>
      <c r="BS14" s="20">
        <f t="shared" si="4"/>
        <v>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0">
        <f t="shared" si="4"/>
        <v>0</v>
      </c>
      <c r="BX14" s="20"/>
      <c r="BY14" s="20">
        <f t="shared" si="5"/>
        <v>0</v>
      </c>
      <c r="BZ14" s="21">
        <f>+CA14/G14</f>
        <v>4.2933329999999999E-2</v>
      </c>
      <c r="CA14" s="20">
        <f t="shared" si="6"/>
        <v>4293333</v>
      </c>
      <c r="CB14" s="20"/>
      <c r="CC14" s="20">
        <f>+'[1]FEBRERO 2019'!$H$126</f>
        <v>4293333</v>
      </c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1">
        <f t="shared" si="7"/>
        <v>0.95706667000000001</v>
      </c>
      <c r="CY14" s="20">
        <f t="shared" si="8"/>
        <v>95706667</v>
      </c>
      <c r="CZ14" s="20">
        <f t="shared" si="9"/>
        <v>0</v>
      </c>
      <c r="DA14" s="20">
        <f t="shared" si="9"/>
        <v>95706667</v>
      </c>
      <c r="DB14" s="20">
        <f t="shared" si="9"/>
        <v>0</v>
      </c>
      <c r="DC14" s="20">
        <f t="shared" si="9"/>
        <v>0</v>
      </c>
      <c r="DD14" s="20">
        <f t="shared" si="9"/>
        <v>0</v>
      </c>
      <c r="DE14" s="20">
        <f t="shared" si="9"/>
        <v>0</v>
      </c>
      <c r="DF14" s="20">
        <f t="shared" si="9"/>
        <v>0</v>
      </c>
      <c r="DG14" s="20">
        <f t="shared" si="9"/>
        <v>0</v>
      </c>
      <c r="DH14" s="20">
        <f t="shared" si="9"/>
        <v>0</v>
      </c>
      <c r="DI14" s="20">
        <f t="shared" si="9"/>
        <v>0</v>
      </c>
      <c r="DJ14" s="20">
        <f t="shared" si="9"/>
        <v>0</v>
      </c>
      <c r="DK14" s="20">
        <f t="shared" si="9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0</v>
      </c>
      <c r="DP14" s="20">
        <f t="shared" si="10"/>
        <v>0</v>
      </c>
      <c r="DQ14" s="20">
        <f t="shared" si="10"/>
        <v>0</v>
      </c>
      <c r="DR14" s="20">
        <f t="shared" si="10"/>
        <v>0</v>
      </c>
      <c r="DS14" s="20">
        <f t="shared" si="10"/>
        <v>0</v>
      </c>
      <c r="DT14" s="20"/>
      <c r="DU14" s="20">
        <f t="shared" si="11"/>
        <v>0</v>
      </c>
    </row>
    <row r="15" spans="1:125" ht="51" customHeight="1" x14ac:dyDescent="0.3">
      <c r="A15" s="25"/>
      <c r="B15" s="218"/>
      <c r="C15" s="16" t="s">
        <v>69</v>
      </c>
      <c r="D15" s="17" t="s">
        <v>70</v>
      </c>
      <c r="E15" s="18">
        <v>310</v>
      </c>
      <c r="F15" s="28" t="s">
        <v>71</v>
      </c>
      <c r="G15" s="20">
        <f t="shared" si="12"/>
        <v>394000000</v>
      </c>
      <c r="H15" s="20"/>
      <c r="I15" s="20">
        <v>290000000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>
        <v>54000000</v>
      </c>
      <c r="Y15" s="20"/>
      <c r="Z15" s="20"/>
      <c r="AA15" s="20"/>
      <c r="AB15" s="20"/>
      <c r="AC15" s="20">
        <f>50000000</f>
        <v>50000000</v>
      </c>
      <c r="AD15" s="21">
        <f t="shared" si="0"/>
        <v>3.1979695431472083E-2</v>
      </c>
      <c r="AE15" s="20">
        <f t="shared" si="1"/>
        <v>12600000</v>
      </c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>
        <f>+'[1]FEBRERO 2019'!$AF$135</f>
        <v>12600000</v>
      </c>
      <c r="BB15" s="21">
        <f t="shared" si="14"/>
        <v>0.96802030456852795</v>
      </c>
      <c r="BC15" s="20">
        <f t="shared" si="2"/>
        <v>381400000</v>
      </c>
      <c r="BD15" s="20">
        <f t="shared" si="16"/>
        <v>0</v>
      </c>
      <c r="BE15" s="20">
        <f t="shared" si="16"/>
        <v>290000000</v>
      </c>
      <c r="BF15" s="20">
        <f t="shared" si="16"/>
        <v>0</v>
      </c>
      <c r="BG15" s="20">
        <f t="shared" si="16"/>
        <v>0</v>
      </c>
      <c r="BH15" s="20">
        <f t="shared" si="16"/>
        <v>0</v>
      </c>
      <c r="BI15" s="20">
        <f t="shared" si="16"/>
        <v>0</v>
      </c>
      <c r="BJ15" s="20">
        <f t="shared" si="16"/>
        <v>0</v>
      </c>
      <c r="BK15" s="20">
        <f t="shared" si="16"/>
        <v>0</v>
      </c>
      <c r="BL15" s="20">
        <f t="shared" si="16"/>
        <v>0</v>
      </c>
      <c r="BM15" s="20">
        <f t="shared" si="16"/>
        <v>0</v>
      </c>
      <c r="BN15" s="20">
        <f t="shared" si="16"/>
        <v>0</v>
      </c>
      <c r="BO15" s="20">
        <f t="shared" si="16"/>
        <v>0</v>
      </c>
      <c r="BP15" s="20">
        <f t="shared" si="16"/>
        <v>0</v>
      </c>
      <c r="BQ15" s="20">
        <f t="shared" si="16"/>
        <v>0</v>
      </c>
      <c r="BR15" s="20">
        <f t="shared" si="16"/>
        <v>0</v>
      </c>
      <c r="BS15" s="20">
        <f t="shared" si="4"/>
        <v>0</v>
      </c>
      <c r="BT15" s="20">
        <f t="shared" si="4"/>
        <v>54000000</v>
      </c>
      <c r="BU15" s="20">
        <f t="shared" si="4"/>
        <v>0</v>
      </c>
      <c r="BV15" s="20">
        <f t="shared" si="4"/>
        <v>0</v>
      </c>
      <c r="BW15" s="20">
        <f t="shared" si="4"/>
        <v>0</v>
      </c>
      <c r="BX15" s="20"/>
      <c r="BY15" s="20">
        <f t="shared" si="5"/>
        <v>37400000</v>
      </c>
      <c r="BZ15" s="21">
        <f>+CA15/G15</f>
        <v>2.4365482233502538E-2</v>
      </c>
      <c r="CA15" s="20">
        <f t="shared" si="6"/>
        <v>9600000</v>
      </c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>
        <f>+'[1]FEBRERO 2019'!$H$133</f>
        <v>9600000</v>
      </c>
      <c r="CX15" s="21">
        <f t="shared" si="7"/>
        <v>0.97563451776649746</v>
      </c>
      <c r="CY15" s="20">
        <f t="shared" si="8"/>
        <v>384400000</v>
      </c>
      <c r="CZ15" s="20">
        <f t="shared" si="9"/>
        <v>0</v>
      </c>
      <c r="DA15" s="20">
        <f t="shared" si="9"/>
        <v>290000000</v>
      </c>
      <c r="DB15" s="20">
        <f t="shared" si="9"/>
        <v>0</v>
      </c>
      <c r="DC15" s="20">
        <f t="shared" si="9"/>
        <v>0</v>
      </c>
      <c r="DD15" s="20">
        <f t="shared" si="9"/>
        <v>0</v>
      </c>
      <c r="DE15" s="20">
        <f t="shared" si="9"/>
        <v>0</v>
      </c>
      <c r="DF15" s="20">
        <f t="shared" si="9"/>
        <v>0</v>
      </c>
      <c r="DG15" s="20">
        <f t="shared" si="9"/>
        <v>0</v>
      </c>
      <c r="DH15" s="20">
        <f t="shared" si="9"/>
        <v>0</v>
      </c>
      <c r="DI15" s="20">
        <f t="shared" si="9"/>
        <v>0</v>
      </c>
      <c r="DJ15" s="20">
        <f t="shared" si="9"/>
        <v>0</v>
      </c>
      <c r="DK15" s="20">
        <f t="shared" si="9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10"/>
        <v>54000000</v>
      </c>
      <c r="DQ15" s="20">
        <f t="shared" si="10"/>
        <v>0</v>
      </c>
      <c r="DR15" s="20">
        <f t="shared" si="10"/>
        <v>0</v>
      </c>
      <c r="DS15" s="20">
        <f t="shared" si="10"/>
        <v>0</v>
      </c>
      <c r="DT15" s="20"/>
      <c r="DU15" s="20">
        <f t="shared" si="11"/>
        <v>40400000</v>
      </c>
    </row>
    <row r="16" spans="1:125" ht="23.25" customHeight="1" x14ac:dyDescent="0.3">
      <c r="A16" s="25"/>
      <c r="B16" s="218"/>
      <c r="C16" s="16" t="s">
        <v>72</v>
      </c>
      <c r="D16" s="17" t="s">
        <v>73</v>
      </c>
      <c r="E16" s="18">
        <v>310</v>
      </c>
      <c r="F16" s="19" t="s">
        <v>49</v>
      </c>
      <c r="G16" s="20">
        <f t="shared" si="12"/>
        <v>45000000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>
        <v>45000000</v>
      </c>
      <c r="X16" s="20"/>
      <c r="Y16" s="20"/>
      <c r="Z16" s="20"/>
      <c r="AA16" s="20"/>
      <c r="AB16" s="20"/>
      <c r="AC16" s="20"/>
      <c r="AD16" s="21">
        <f t="shared" si="0"/>
        <v>0</v>
      </c>
      <c r="AE16" s="20">
        <f t="shared" si="1"/>
        <v>0</v>
      </c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1">
        <f t="shared" si="14"/>
        <v>1</v>
      </c>
      <c r="BC16" s="20">
        <f t="shared" si="2"/>
        <v>45000000</v>
      </c>
      <c r="BD16" s="20">
        <f t="shared" si="16"/>
        <v>0</v>
      </c>
      <c r="BE16" s="20">
        <f t="shared" si="16"/>
        <v>0</v>
      </c>
      <c r="BF16" s="20">
        <f t="shared" si="16"/>
        <v>0</v>
      </c>
      <c r="BG16" s="20">
        <f t="shared" si="16"/>
        <v>0</v>
      </c>
      <c r="BH16" s="20">
        <f t="shared" si="16"/>
        <v>0</v>
      </c>
      <c r="BI16" s="20">
        <f t="shared" si="16"/>
        <v>0</v>
      </c>
      <c r="BJ16" s="20">
        <f t="shared" si="16"/>
        <v>0</v>
      </c>
      <c r="BK16" s="20">
        <f t="shared" si="16"/>
        <v>0</v>
      </c>
      <c r="BL16" s="20">
        <f t="shared" si="16"/>
        <v>0</v>
      </c>
      <c r="BM16" s="20">
        <f t="shared" si="16"/>
        <v>0</v>
      </c>
      <c r="BN16" s="20">
        <f t="shared" si="16"/>
        <v>0</v>
      </c>
      <c r="BO16" s="20">
        <f t="shared" si="16"/>
        <v>0</v>
      </c>
      <c r="BP16" s="20">
        <f t="shared" si="16"/>
        <v>0</v>
      </c>
      <c r="BQ16" s="20">
        <f t="shared" si="16"/>
        <v>0</v>
      </c>
      <c r="BR16" s="20">
        <f t="shared" si="16"/>
        <v>0</v>
      </c>
      <c r="BS16" s="20">
        <f t="shared" si="4"/>
        <v>45000000</v>
      </c>
      <c r="BT16" s="20">
        <f t="shared" si="4"/>
        <v>0</v>
      </c>
      <c r="BU16" s="20">
        <f t="shared" si="4"/>
        <v>0</v>
      </c>
      <c r="BV16" s="20">
        <f t="shared" si="4"/>
        <v>0</v>
      </c>
      <c r="BW16" s="20">
        <f t="shared" si="4"/>
        <v>0</v>
      </c>
      <c r="BX16" s="20"/>
      <c r="BY16" s="20">
        <f t="shared" si="5"/>
        <v>0</v>
      </c>
      <c r="BZ16" s="21">
        <f>+CA16/G16</f>
        <v>0</v>
      </c>
      <c r="CA16" s="20">
        <f t="shared" si="6"/>
        <v>0</v>
      </c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1">
        <f t="shared" si="7"/>
        <v>1</v>
      </c>
      <c r="CY16" s="20">
        <f t="shared" si="8"/>
        <v>45000000</v>
      </c>
      <c r="CZ16" s="20">
        <f t="shared" si="9"/>
        <v>0</v>
      </c>
      <c r="DA16" s="20">
        <f t="shared" si="9"/>
        <v>0</v>
      </c>
      <c r="DB16" s="20">
        <f t="shared" si="9"/>
        <v>0</v>
      </c>
      <c r="DC16" s="20">
        <f t="shared" si="9"/>
        <v>0</v>
      </c>
      <c r="DD16" s="20">
        <f t="shared" si="9"/>
        <v>0</v>
      </c>
      <c r="DE16" s="20">
        <f t="shared" si="9"/>
        <v>0</v>
      </c>
      <c r="DF16" s="20">
        <f t="shared" si="9"/>
        <v>0</v>
      </c>
      <c r="DG16" s="20">
        <f t="shared" si="9"/>
        <v>0</v>
      </c>
      <c r="DH16" s="20">
        <f t="shared" si="9"/>
        <v>0</v>
      </c>
      <c r="DI16" s="20">
        <f t="shared" si="9"/>
        <v>0</v>
      </c>
      <c r="DJ16" s="20">
        <f t="shared" si="9"/>
        <v>0</v>
      </c>
      <c r="DK16" s="20">
        <f t="shared" si="9"/>
        <v>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45000000</v>
      </c>
      <c r="DP16" s="20">
        <f t="shared" si="10"/>
        <v>0</v>
      </c>
      <c r="DQ16" s="20">
        <f t="shared" si="10"/>
        <v>0</v>
      </c>
      <c r="DR16" s="20">
        <f t="shared" si="10"/>
        <v>0</v>
      </c>
      <c r="DS16" s="20">
        <f t="shared" si="10"/>
        <v>0</v>
      </c>
      <c r="DT16" s="20"/>
      <c r="DU16" s="20">
        <f t="shared" si="11"/>
        <v>0</v>
      </c>
    </row>
    <row r="17" spans="1:125" ht="21.75" customHeight="1" x14ac:dyDescent="0.3">
      <c r="A17" s="25"/>
      <c r="B17" s="218"/>
      <c r="C17" s="16" t="s">
        <v>74</v>
      </c>
      <c r="D17" s="17" t="s">
        <v>75</v>
      </c>
      <c r="E17" s="18">
        <v>310</v>
      </c>
      <c r="F17" s="19" t="s">
        <v>49</v>
      </c>
      <c r="G17" s="20">
        <f t="shared" si="12"/>
        <v>4000000</v>
      </c>
      <c r="H17" s="29"/>
      <c r="I17" s="20"/>
      <c r="J17" s="20"/>
      <c r="K17" s="20"/>
      <c r="L17" s="29"/>
      <c r="M17" s="20"/>
      <c r="N17" s="20"/>
      <c r="O17" s="29"/>
      <c r="P17" s="24"/>
      <c r="Q17" s="24"/>
      <c r="R17" s="29"/>
      <c r="S17" s="29"/>
      <c r="T17" s="29"/>
      <c r="U17" s="29"/>
      <c r="V17" s="29"/>
      <c r="W17" s="20">
        <v>4000000</v>
      </c>
      <c r="X17" s="20"/>
      <c r="Y17" s="29"/>
      <c r="Z17" s="29"/>
      <c r="AA17" s="29"/>
      <c r="AB17" s="29"/>
      <c r="AC17" s="20"/>
      <c r="AD17" s="21">
        <f t="shared" si="0"/>
        <v>0</v>
      </c>
      <c r="AE17" s="20">
        <f t="shared" si="1"/>
        <v>0</v>
      </c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1">
        <f t="shared" si="14"/>
        <v>1</v>
      </c>
      <c r="BC17" s="20">
        <f t="shared" si="2"/>
        <v>4000000</v>
      </c>
      <c r="BD17" s="20">
        <f t="shared" si="16"/>
        <v>0</v>
      </c>
      <c r="BE17" s="20">
        <f t="shared" si="16"/>
        <v>0</v>
      </c>
      <c r="BF17" s="20">
        <f t="shared" si="16"/>
        <v>0</v>
      </c>
      <c r="BG17" s="20">
        <f t="shared" si="16"/>
        <v>0</v>
      </c>
      <c r="BH17" s="20">
        <f t="shared" si="16"/>
        <v>0</v>
      </c>
      <c r="BI17" s="20">
        <f t="shared" si="16"/>
        <v>0</v>
      </c>
      <c r="BJ17" s="20">
        <f t="shared" si="16"/>
        <v>0</v>
      </c>
      <c r="BK17" s="20">
        <f t="shared" si="16"/>
        <v>0</v>
      </c>
      <c r="BL17" s="20">
        <f t="shared" si="16"/>
        <v>0</v>
      </c>
      <c r="BM17" s="20">
        <f t="shared" si="16"/>
        <v>0</v>
      </c>
      <c r="BN17" s="20">
        <f t="shared" si="16"/>
        <v>0</v>
      </c>
      <c r="BO17" s="20">
        <f t="shared" si="16"/>
        <v>0</v>
      </c>
      <c r="BP17" s="20">
        <f t="shared" si="16"/>
        <v>0</v>
      </c>
      <c r="BQ17" s="20">
        <f t="shared" si="16"/>
        <v>0</v>
      </c>
      <c r="BR17" s="20">
        <f t="shared" si="16"/>
        <v>0</v>
      </c>
      <c r="BS17" s="20">
        <f t="shared" si="4"/>
        <v>4000000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0">
        <f t="shared" si="4"/>
        <v>0</v>
      </c>
      <c r="BX17" s="20"/>
      <c r="BY17" s="20">
        <f t="shared" si="5"/>
        <v>0</v>
      </c>
      <c r="BZ17" s="21">
        <f>+CA17/G17</f>
        <v>0</v>
      </c>
      <c r="CA17" s="20">
        <f t="shared" si="6"/>
        <v>0</v>
      </c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1">
        <f t="shared" si="7"/>
        <v>1</v>
      </c>
      <c r="CY17" s="20">
        <f t="shared" si="8"/>
        <v>4000000</v>
      </c>
      <c r="CZ17" s="20">
        <f t="shared" si="9"/>
        <v>0</v>
      </c>
      <c r="DA17" s="20">
        <f t="shared" si="9"/>
        <v>0</v>
      </c>
      <c r="DB17" s="20">
        <f t="shared" si="9"/>
        <v>0</v>
      </c>
      <c r="DC17" s="20">
        <f t="shared" si="9"/>
        <v>0</v>
      </c>
      <c r="DD17" s="20">
        <f t="shared" si="9"/>
        <v>0</v>
      </c>
      <c r="DE17" s="20">
        <f t="shared" si="9"/>
        <v>0</v>
      </c>
      <c r="DF17" s="20">
        <f t="shared" si="9"/>
        <v>0</v>
      </c>
      <c r="DG17" s="20">
        <f t="shared" si="9"/>
        <v>0</v>
      </c>
      <c r="DH17" s="20">
        <f t="shared" si="9"/>
        <v>0</v>
      </c>
      <c r="DI17" s="20">
        <f t="shared" si="9"/>
        <v>0</v>
      </c>
      <c r="DJ17" s="20">
        <f t="shared" si="9"/>
        <v>0</v>
      </c>
      <c r="DK17" s="20">
        <f t="shared" si="9"/>
        <v>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4000000</v>
      </c>
      <c r="DP17" s="20">
        <f t="shared" si="10"/>
        <v>0</v>
      </c>
      <c r="DQ17" s="20">
        <f t="shared" si="10"/>
        <v>0</v>
      </c>
      <c r="DR17" s="20">
        <f t="shared" si="10"/>
        <v>0</v>
      </c>
      <c r="DS17" s="20">
        <f t="shared" si="10"/>
        <v>0</v>
      </c>
      <c r="DT17" s="20"/>
      <c r="DU17" s="20">
        <f t="shared" si="11"/>
        <v>0</v>
      </c>
    </row>
    <row r="18" spans="1:125" ht="44.25" customHeight="1" x14ac:dyDescent="0.3">
      <c r="A18" s="25"/>
      <c r="B18" s="219"/>
      <c r="C18" s="16" t="s">
        <v>76</v>
      </c>
      <c r="D18" s="26" t="s">
        <v>77</v>
      </c>
      <c r="E18" s="18">
        <v>310</v>
      </c>
      <c r="F18" s="30" t="s">
        <v>78</v>
      </c>
      <c r="G18" s="20">
        <f t="shared" si="12"/>
        <v>42000000</v>
      </c>
      <c r="H18" s="29"/>
      <c r="I18" s="20"/>
      <c r="J18" s="20"/>
      <c r="K18" s="20"/>
      <c r="L18" s="29"/>
      <c r="M18" s="20"/>
      <c r="N18" s="20"/>
      <c r="O18" s="29"/>
      <c r="P18" s="24"/>
      <c r="Q18" s="24"/>
      <c r="R18" s="29"/>
      <c r="S18" s="29"/>
      <c r="T18" s="29"/>
      <c r="U18" s="29"/>
      <c r="V18" s="29"/>
      <c r="W18" s="20">
        <v>27000000</v>
      </c>
      <c r="X18" s="20"/>
      <c r="Y18" s="29"/>
      <c r="Z18" s="29"/>
      <c r="AA18" s="29"/>
      <c r="AB18" s="29"/>
      <c r="AC18" s="20">
        <v>15000000</v>
      </c>
      <c r="AD18" s="21">
        <f t="shared" si="0"/>
        <v>0.8571428571428571</v>
      </c>
      <c r="AE18" s="20">
        <f t="shared" si="1"/>
        <v>36000000</v>
      </c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>
        <f>+'[1]FEBRERO 2019'!$Y$159</f>
        <v>27000000</v>
      </c>
      <c r="AV18" s="20"/>
      <c r="AW18" s="20"/>
      <c r="AX18" s="20"/>
      <c r="AY18" s="20"/>
      <c r="AZ18" s="20"/>
      <c r="BA18" s="20">
        <f>+'[2]ENERO 2019'!$AF$154</f>
        <v>9000000</v>
      </c>
      <c r="BB18" s="21">
        <f t="shared" si="14"/>
        <v>0.1428571428571429</v>
      </c>
      <c r="BC18" s="20">
        <f t="shared" si="2"/>
        <v>6000000</v>
      </c>
      <c r="BD18" s="20">
        <f t="shared" si="16"/>
        <v>0</v>
      </c>
      <c r="BE18" s="20">
        <f t="shared" si="16"/>
        <v>0</v>
      </c>
      <c r="BF18" s="20">
        <f t="shared" si="16"/>
        <v>0</v>
      </c>
      <c r="BG18" s="20">
        <f t="shared" si="16"/>
        <v>0</v>
      </c>
      <c r="BH18" s="20">
        <f t="shared" si="16"/>
        <v>0</v>
      </c>
      <c r="BI18" s="20">
        <f t="shared" si="16"/>
        <v>0</v>
      </c>
      <c r="BJ18" s="20">
        <f t="shared" si="16"/>
        <v>0</v>
      </c>
      <c r="BK18" s="20">
        <f t="shared" si="16"/>
        <v>0</v>
      </c>
      <c r="BL18" s="20">
        <f t="shared" si="16"/>
        <v>0</v>
      </c>
      <c r="BM18" s="20">
        <f t="shared" si="16"/>
        <v>0</v>
      </c>
      <c r="BN18" s="20">
        <f t="shared" si="16"/>
        <v>0</v>
      </c>
      <c r="BO18" s="20">
        <f t="shared" si="16"/>
        <v>0</v>
      </c>
      <c r="BP18" s="20">
        <f t="shared" si="16"/>
        <v>0</v>
      </c>
      <c r="BQ18" s="20">
        <f t="shared" si="16"/>
        <v>0</v>
      </c>
      <c r="BR18" s="20">
        <f t="shared" si="16"/>
        <v>0</v>
      </c>
      <c r="BS18" s="20">
        <f t="shared" si="4"/>
        <v>0</v>
      </c>
      <c r="BT18" s="20">
        <f t="shared" si="4"/>
        <v>0</v>
      </c>
      <c r="BU18" s="20">
        <f t="shared" si="4"/>
        <v>0</v>
      </c>
      <c r="BV18" s="20">
        <f t="shared" si="4"/>
        <v>0</v>
      </c>
      <c r="BW18" s="20">
        <f t="shared" si="4"/>
        <v>0</v>
      </c>
      <c r="BX18" s="20"/>
      <c r="BY18" s="20">
        <f t="shared" si="5"/>
        <v>6000000</v>
      </c>
      <c r="BZ18" s="21">
        <f t="shared" ref="BZ18:BZ23" si="17">+CA18/G18</f>
        <v>0</v>
      </c>
      <c r="CA18" s="20">
        <f t="shared" si="6"/>
        <v>0</v>
      </c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1">
        <f t="shared" si="7"/>
        <v>1</v>
      </c>
      <c r="CY18" s="20">
        <f t="shared" si="8"/>
        <v>42000000</v>
      </c>
      <c r="CZ18" s="20">
        <f t="shared" si="9"/>
        <v>0</v>
      </c>
      <c r="DA18" s="20">
        <f t="shared" si="9"/>
        <v>0</v>
      </c>
      <c r="DB18" s="20">
        <f t="shared" si="9"/>
        <v>0</v>
      </c>
      <c r="DC18" s="20">
        <f t="shared" si="9"/>
        <v>0</v>
      </c>
      <c r="DD18" s="20">
        <f t="shared" si="9"/>
        <v>0</v>
      </c>
      <c r="DE18" s="20">
        <f t="shared" si="9"/>
        <v>0</v>
      </c>
      <c r="DF18" s="20">
        <f t="shared" si="9"/>
        <v>0</v>
      </c>
      <c r="DG18" s="20">
        <f t="shared" si="9"/>
        <v>0</v>
      </c>
      <c r="DH18" s="20">
        <f t="shared" si="9"/>
        <v>0</v>
      </c>
      <c r="DI18" s="20">
        <f t="shared" si="9"/>
        <v>0</v>
      </c>
      <c r="DJ18" s="20">
        <f t="shared" si="9"/>
        <v>0</v>
      </c>
      <c r="DK18" s="20">
        <f t="shared" si="9"/>
        <v>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27000000</v>
      </c>
      <c r="DP18" s="20">
        <f t="shared" si="10"/>
        <v>0</v>
      </c>
      <c r="DQ18" s="20">
        <f t="shared" si="10"/>
        <v>0</v>
      </c>
      <c r="DR18" s="20">
        <f t="shared" si="10"/>
        <v>0</v>
      </c>
      <c r="DS18" s="20">
        <f t="shared" si="10"/>
        <v>0</v>
      </c>
      <c r="DT18" s="20"/>
      <c r="DU18" s="20">
        <f t="shared" si="11"/>
        <v>15000000</v>
      </c>
    </row>
    <row r="19" spans="1:125" ht="45" customHeight="1" x14ac:dyDescent="0.3">
      <c r="A19" s="25"/>
      <c r="B19" s="217" t="s">
        <v>79</v>
      </c>
      <c r="C19" s="27" t="s">
        <v>80</v>
      </c>
      <c r="D19" s="17" t="s">
        <v>81</v>
      </c>
      <c r="E19" s="18">
        <v>510</v>
      </c>
      <c r="F19" s="19" t="s">
        <v>49</v>
      </c>
      <c r="G19" s="20">
        <f t="shared" si="12"/>
        <v>100644090</v>
      </c>
      <c r="H19" s="20"/>
      <c r="I19" s="20">
        <v>80000000</v>
      </c>
      <c r="J19" s="20">
        <v>20644090</v>
      </c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1">
        <f t="shared" si="0"/>
        <v>0.57191644337983483</v>
      </c>
      <c r="AE19" s="20">
        <f t="shared" si="1"/>
        <v>57560010</v>
      </c>
      <c r="AF19" s="20"/>
      <c r="AG19" s="20">
        <f>+'[1]FEBRERO 2019'!$K$955</f>
        <v>57560010</v>
      </c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1">
        <f t="shared" si="14"/>
        <v>0.42808355662016517</v>
      </c>
      <c r="BC19" s="20">
        <f t="shared" si="2"/>
        <v>43084080</v>
      </c>
      <c r="BD19" s="20">
        <f t="shared" si="16"/>
        <v>0</v>
      </c>
      <c r="BE19" s="20">
        <f t="shared" si="16"/>
        <v>22439990</v>
      </c>
      <c r="BF19" s="20">
        <f t="shared" si="16"/>
        <v>20644090</v>
      </c>
      <c r="BG19" s="20">
        <f t="shared" si="16"/>
        <v>0</v>
      </c>
      <c r="BH19" s="20">
        <f t="shared" si="16"/>
        <v>0</v>
      </c>
      <c r="BI19" s="20">
        <f t="shared" si="16"/>
        <v>0</v>
      </c>
      <c r="BJ19" s="20">
        <f t="shared" si="16"/>
        <v>0</v>
      </c>
      <c r="BK19" s="20">
        <f t="shared" si="16"/>
        <v>0</v>
      </c>
      <c r="BL19" s="20">
        <f t="shared" si="16"/>
        <v>0</v>
      </c>
      <c r="BM19" s="20">
        <f t="shared" si="16"/>
        <v>0</v>
      </c>
      <c r="BN19" s="20">
        <f t="shared" si="16"/>
        <v>0</v>
      </c>
      <c r="BO19" s="20">
        <f t="shared" si="16"/>
        <v>0</v>
      </c>
      <c r="BP19" s="20">
        <f t="shared" si="16"/>
        <v>0</v>
      </c>
      <c r="BQ19" s="20">
        <f t="shared" si="16"/>
        <v>0</v>
      </c>
      <c r="BR19" s="20">
        <f t="shared" si="16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0">
        <f t="shared" si="4"/>
        <v>0</v>
      </c>
      <c r="BX19" s="20"/>
      <c r="BY19" s="20">
        <f t="shared" si="5"/>
        <v>0</v>
      </c>
      <c r="BZ19" s="21">
        <f t="shared" si="17"/>
        <v>0.19375206234166359</v>
      </c>
      <c r="CA19" s="20">
        <f t="shared" si="6"/>
        <v>19500000</v>
      </c>
      <c r="CB19" s="20"/>
      <c r="CC19" s="20">
        <f>+'[2]ENERO 2019'!$H$823</f>
        <v>19500000</v>
      </c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1">
        <f t="shared" si="7"/>
        <v>0.80624793765833647</v>
      </c>
      <c r="CY19" s="20">
        <f t="shared" si="8"/>
        <v>81144090</v>
      </c>
      <c r="CZ19" s="20">
        <f t="shared" si="9"/>
        <v>0</v>
      </c>
      <c r="DA19" s="20">
        <f t="shared" si="9"/>
        <v>60500000</v>
      </c>
      <c r="DB19" s="20">
        <f t="shared" si="9"/>
        <v>20644090</v>
      </c>
      <c r="DC19" s="20">
        <f t="shared" si="9"/>
        <v>0</v>
      </c>
      <c r="DD19" s="20">
        <f t="shared" si="9"/>
        <v>0</v>
      </c>
      <c r="DE19" s="20">
        <f t="shared" si="9"/>
        <v>0</v>
      </c>
      <c r="DF19" s="20">
        <f t="shared" si="9"/>
        <v>0</v>
      </c>
      <c r="DG19" s="20">
        <f t="shared" si="9"/>
        <v>0</v>
      </c>
      <c r="DH19" s="20">
        <f t="shared" si="9"/>
        <v>0</v>
      </c>
      <c r="DI19" s="20">
        <f t="shared" si="9"/>
        <v>0</v>
      </c>
      <c r="DJ19" s="20">
        <f t="shared" si="9"/>
        <v>0</v>
      </c>
      <c r="DK19" s="20">
        <f t="shared" si="9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ref="DO19:DO36" si="18">W19-CQ19</f>
        <v>0</v>
      </c>
      <c r="DP19" s="20">
        <f t="shared" si="10"/>
        <v>0</v>
      </c>
      <c r="DQ19" s="20">
        <f t="shared" si="10"/>
        <v>0</v>
      </c>
      <c r="DR19" s="20">
        <f t="shared" si="10"/>
        <v>0</v>
      </c>
      <c r="DS19" s="20">
        <f t="shared" si="10"/>
        <v>0</v>
      </c>
      <c r="DT19" s="20"/>
      <c r="DU19" s="20">
        <f t="shared" si="11"/>
        <v>0</v>
      </c>
    </row>
    <row r="20" spans="1:125" ht="45" customHeight="1" x14ac:dyDescent="0.3">
      <c r="A20" s="25"/>
      <c r="B20" s="218"/>
      <c r="C20" s="16" t="s">
        <v>82</v>
      </c>
      <c r="D20" s="17" t="s">
        <v>83</v>
      </c>
      <c r="E20" s="18">
        <v>510</v>
      </c>
      <c r="F20" s="19" t="s">
        <v>49</v>
      </c>
      <c r="G20" s="20">
        <f t="shared" si="12"/>
        <v>100000000</v>
      </c>
      <c r="H20" s="20"/>
      <c r="I20" s="20">
        <v>80000000</v>
      </c>
      <c r="J20" s="20">
        <v>20000000</v>
      </c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>
        <f t="shared" si="0"/>
        <v>0.8</v>
      </c>
      <c r="AE20" s="20">
        <f t="shared" si="1"/>
        <v>80000000</v>
      </c>
      <c r="AF20" s="20"/>
      <c r="AG20" s="20">
        <f>+'[1]FEBRERO 2019'!$K$965</f>
        <v>80000000</v>
      </c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1">
        <f t="shared" si="14"/>
        <v>0.19999999999999996</v>
      </c>
      <c r="BC20" s="20">
        <f t="shared" si="2"/>
        <v>20000000</v>
      </c>
      <c r="BD20" s="20">
        <f t="shared" si="16"/>
        <v>0</v>
      </c>
      <c r="BE20" s="20">
        <f t="shared" si="16"/>
        <v>0</v>
      </c>
      <c r="BF20" s="20">
        <f t="shared" si="16"/>
        <v>20000000</v>
      </c>
      <c r="BG20" s="20">
        <f t="shared" si="16"/>
        <v>0</v>
      </c>
      <c r="BH20" s="20">
        <f t="shared" si="16"/>
        <v>0</v>
      </c>
      <c r="BI20" s="20">
        <f t="shared" si="16"/>
        <v>0</v>
      </c>
      <c r="BJ20" s="20">
        <f t="shared" si="16"/>
        <v>0</v>
      </c>
      <c r="BK20" s="20">
        <f t="shared" si="16"/>
        <v>0</v>
      </c>
      <c r="BL20" s="20">
        <f t="shared" si="16"/>
        <v>0</v>
      </c>
      <c r="BM20" s="20">
        <f t="shared" si="16"/>
        <v>0</v>
      </c>
      <c r="BN20" s="20">
        <f t="shared" si="16"/>
        <v>0</v>
      </c>
      <c r="BO20" s="20">
        <f t="shared" si="16"/>
        <v>0</v>
      </c>
      <c r="BP20" s="20">
        <f t="shared" si="16"/>
        <v>0</v>
      </c>
      <c r="BQ20" s="20">
        <f t="shared" si="16"/>
        <v>0</v>
      </c>
      <c r="BR20" s="20">
        <f t="shared" si="16"/>
        <v>0</v>
      </c>
      <c r="BS20" s="20">
        <f t="shared" si="16"/>
        <v>0</v>
      </c>
      <c r="BT20" s="20">
        <f t="shared" ref="BT20:BW36" si="19">X20-AV20</f>
        <v>0</v>
      </c>
      <c r="BU20" s="20">
        <f t="shared" si="19"/>
        <v>0</v>
      </c>
      <c r="BV20" s="20">
        <f t="shared" si="19"/>
        <v>0</v>
      </c>
      <c r="BW20" s="20">
        <f t="shared" si="19"/>
        <v>0</v>
      </c>
      <c r="BX20" s="20"/>
      <c r="BY20" s="20">
        <f t="shared" si="5"/>
        <v>0</v>
      </c>
      <c r="BZ20" s="21">
        <f t="shared" si="17"/>
        <v>0.13233333</v>
      </c>
      <c r="CA20" s="20">
        <f t="shared" si="6"/>
        <v>13233333</v>
      </c>
      <c r="CB20" s="20"/>
      <c r="CC20" s="20">
        <f>+'[1]FEBRERO 2019'!$H$963</f>
        <v>13233333</v>
      </c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1">
        <f t="shared" si="7"/>
        <v>0.86766666999999997</v>
      </c>
      <c r="CY20" s="20">
        <f t="shared" si="8"/>
        <v>86766667</v>
      </c>
      <c r="CZ20" s="20">
        <f t="shared" ref="CZ20:DN36" si="20">H20-CB20</f>
        <v>0</v>
      </c>
      <c r="DA20" s="20">
        <f t="shared" si="20"/>
        <v>66766667</v>
      </c>
      <c r="DB20" s="20">
        <f t="shared" si="20"/>
        <v>20000000</v>
      </c>
      <c r="DC20" s="20">
        <f t="shared" si="20"/>
        <v>0</v>
      </c>
      <c r="DD20" s="20">
        <f t="shared" si="20"/>
        <v>0</v>
      </c>
      <c r="DE20" s="20">
        <f t="shared" si="20"/>
        <v>0</v>
      </c>
      <c r="DF20" s="20">
        <f t="shared" si="20"/>
        <v>0</v>
      </c>
      <c r="DG20" s="20">
        <f t="shared" si="20"/>
        <v>0</v>
      </c>
      <c r="DH20" s="20">
        <f t="shared" si="20"/>
        <v>0</v>
      </c>
      <c r="DI20" s="20">
        <f t="shared" si="20"/>
        <v>0</v>
      </c>
      <c r="DJ20" s="20">
        <f t="shared" si="20"/>
        <v>0</v>
      </c>
      <c r="DK20" s="20">
        <f t="shared" si="20"/>
        <v>0</v>
      </c>
      <c r="DL20" s="20">
        <f t="shared" si="20"/>
        <v>0</v>
      </c>
      <c r="DM20" s="20">
        <f t="shared" si="20"/>
        <v>0</v>
      </c>
      <c r="DN20" s="20">
        <f t="shared" si="20"/>
        <v>0</v>
      </c>
      <c r="DO20" s="20">
        <f t="shared" si="18"/>
        <v>0</v>
      </c>
      <c r="DP20" s="20">
        <f t="shared" si="10"/>
        <v>0</v>
      </c>
      <c r="DQ20" s="20">
        <f t="shared" si="10"/>
        <v>0</v>
      </c>
      <c r="DR20" s="20">
        <f t="shared" si="10"/>
        <v>0</v>
      </c>
      <c r="DS20" s="20">
        <f t="shared" si="10"/>
        <v>0</v>
      </c>
      <c r="DT20" s="20"/>
      <c r="DU20" s="20">
        <f t="shared" si="11"/>
        <v>0</v>
      </c>
    </row>
    <row r="21" spans="1:125" ht="47.25" customHeight="1" x14ac:dyDescent="0.3">
      <c r="A21" s="25"/>
      <c r="B21" s="218"/>
      <c r="C21" s="16" t="s">
        <v>84</v>
      </c>
      <c r="D21" s="17" t="s">
        <v>85</v>
      </c>
      <c r="E21" s="18">
        <v>510</v>
      </c>
      <c r="F21" s="19" t="s">
        <v>49</v>
      </c>
      <c r="G21" s="20">
        <f t="shared" si="12"/>
        <v>100000000</v>
      </c>
      <c r="H21" s="20"/>
      <c r="I21" s="20">
        <v>80000000</v>
      </c>
      <c r="J21" s="20">
        <v>20000000</v>
      </c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>
        <f t="shared" si="0"/>
        <v>0.64515</v>
      </c>
      <c r="AE21" s="20">
        <f t="shared" si="1"/>
        <v>64515000</v>
      </c>
      <c r="AF21" s="20"/>
      <c r="AG21" s="20">
        <f>+'[1]FEBRERO 2019'!$K$981</f>
        <v>64515000</v>
      </c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1">
        <f t="shared" si="14"/>
        <v>0.35485</v>
      </c>
      <c r="BC21" s="20">
        <f t="shared" si="2"/>
        <v>35485000</v>
      </c>
      <c r="BD21" s="20">
        <f t="shared" si="16"/>
        <v>0</v>
      </c>
      <c r="BE21" s="20">
        <f t="shared" si="16"/>
        <v>15485000</v>
      </c>
      <c r="BF21" s="20">
        <f t="shared" si="16"/>
        <v>20000000</v>
      </c>
      <c r="BG21" s="20">
        <f t="shared" si="16"/>
        <v>0</v>
      </c>
      <c r="BH21" s="20">
        <f t="shared" si="16"/>
        <v>0</v>
      </c>
      <c r="BI21" s="20">
        <f t="shared" si="16"/>
        <v>0</v>
      </c>
      <c r="BJ21" s="20">
        <f t="shared" si="16"/>
        <v>0</v>
      </c>
      <c r="BK21" s="20">
        <f t="shared" si="16"/>
        <v>0</v>
      </c>
      <c r="BL21" s="20">
        <f t="shared" si="16"/>
        <v>0</v>
      </c>
      <c r="BM21" s="20">
        <f t="shared" si="16"/>
        <v>0</v>
      </c>
      <c r="BN21" s="20">
        <f t="shared" si="16"/>
        <v>0</v>
      </c>
      <c r="BO21" s="20">
        <f t="shared" si="16"/>
        <v>0</v>
      </c>
      <c r="BP21" s="20">
        <f t="shared" si="16"/>
        <v>0</v>
      </c>
      <c r="BQ21" s="20">
        <f t="shared" si="16"/>
        <v>0</v>
      </c>
      <c r="BR21" s="20">
        <f t="shared" si="16"/>
        <v>0</v>
      </c>
      <c r="BS21" s="20">
        <f t="shared" si="16"/>
        <v>0</v>
      </c>
      <c r="BT21" s="20">
        <f t="shared" si="19"/>
        <v>0</v>
      </c>
      <c r="BU21" s="20">
        <f t="shared" si="19"/>
        <v>0</v>
      </c>
      <c r="BV21" s="20">
        <f t="shared" si="19"/>
        <v>0</v>
      </c>
      <c r="BW21" s="20">
        <f t="shared" si="19"/>
        <v>0</v>
      </c>
      <c r="BX21" s="20"/>
      <c r="BY21" s="20">
        <f t="shared" si="5"/>
        <v>0</v>
      </c>
      <c r="BZ21" s="21">
        <f t="shared" si="17"/>
        <v>0.29799999999999999</v>
      </c>
      <c r="CA21" s="20">
        <f t="shared" si="6"/>
        <v>29800000</v>
      </c>
      <c r="CB21" s="20"/>
      <c r="CC21" s="20">
        <f>+'[2]ENERO 2019'!$H$838</f>
        <v>29800000</v>
      </c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1">
        <f t="shared" si="7"/>
        <v>0.70199999999999996</v>
      </c>
      <c r="CY21" s="20">
        <f t="shared" si="8"/>
        <v>70200000</v>
      </c>
      <c r="CZ21" s="20">
        <f t="shared" si="20"/>
        <v>0</v>
      </c>
      <c r="DA21" s="20">
        <f t="shared" si="20"/>
        <v>50200000</v>
      </c>
      <c r="DB21" s="20">
        <f t="shared" si="20"/>
        <v>20000000</v>
      </c>
      <c r="DC21" s="20">
        <f t="shared" si="20"/>
        <v>0</v>
      </c>
      <c r="DD21" s="20">
        <f t="shared" si="20"/>
        <v>0</v>
      </c>
      <c r="DE21" s="20">
        <f t="shared" si="20"/>
        <v>0</v>
      </c>
      <c r="DF21" s="20">
        <f t="shared" si="20"/>
        <v>0</v>
      </c>
      <c r="DG21" s="20">
        <f t="shared" si="20"/>
        <v>0</v>
      </c>
      <c r="DH21" s="20">
        <f t="shared" si="20"/>
        <v>0</v>
      </c>
      <c r="DI21" s="20">
        <f t="shared" si="20"/>
        <v>0</v>
      </c>
      <c r="DJ21" s="20">
        <f t="shared" si="20"/>
        <v>0</v>
      </c>
      <c r="DK21" s="20">
        <f t="shared" si="20"/>
        <v>0</v>
      </c>
      <c r="DL21" s="20">
        <f t="shared" si="20"/>
        <v>0</v>
      </c>
      <c r="DM21" s="20">
        <f t="shared" si="20"/>
        <v>0</v>
      </c>
      <c r="DN21" s="20">
        <f t="shared" si="20"/>
        <v>0</v>
      </c>
      <c r="DO21" s="20">
        <f t="shared" si="18"/>
        <v>0</v>
      </c>
      <c r="DP21" s="20">
        <f t="shared" si="10"/>
        <v>0</v>
      </c>
      <c r="DQ21" s="20">
        <f t="shared" si="10"/>
        <v>0</v>
      </c>
      <c r="DR21" s="20">
        <f t="shared" si="10"/>
        <v>0</v>
      </c>
      <c r="DS21" s="20">
        <f t="shared" si="10"/>
        <v>0</v>
      </c>
      <c r="DT21" s="20"/>
      <c r="DU21" s="20">
        <f t="shared" si="11"/>
        <v>0</v>
      </c>
    </row>
    <row r="22" spans="1:125" ht="35.4" customHeight="1" x14ac:dyDescent="0.3">
      <c r="A22" s="25"/>
      <c r="B22" s="218"/>
      <c r="C22" s="16" t="s">
        <v>86</v>
      </c>
      <c r="D22" s="17" t="s">
        <v>87</v>
      </c>
      <c r="E22" s="18">
        <v>510</v>
      </c>
      <c r="F22" s="19" t="s">
        <v>49</v>
      </c>
      <c r="G22" s="20">
        <f t="shared" si="12"/>
        <v>20800000</v>
      </c>
      <c r="H22" s="20"/>
      <c r="I22" s="20">
        <v>20800000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>
        <f t="shared" si="0"/>
        <v>0.32451923076923078</v>
      </c>
      <c r="AE22" s="20">
        <f t="shared" si="1"/>
        <v>6750000</v>
      </c>
      <c r="AF22" s="20"/>
      <c r="AG22" s="20">
        <f>+'[1]FEBRERO 2019'!$K$990</f>
        <v>6750000</v>
      </c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1">
        <f>1-AD22</f>
        <v>0.67548076923076916</v>
      </c>
      <c r="BC22" s="20">
        <f t="shared" si="2"/>
        <v>14050000</v>
      </c>
      <c r="BD22" s="20">
        <f t="shared" si="16"/>
        <v>0</v>
      </c>
      <c r="BE22" s="20">
        <f t="shared" si="16"/>
        <v>14050000</v>
      </c>
      <c r="BF22" s="20">
        <f t="shared" si="16"/>
        <v>0</v>
      </c>
      <c r="BG22" s="20">
        <f t="shared" si="16"/>
        <v>0</v>
      </c>
      <c r="BH22" s="20">
        <f t="shared" si="16"/>
        <v>0</v>
      </c>
      <c r="BI22" s="20">
        <f t="shared" si="16"/>
        <v>0</v>
      </c>
      <c r="BJ22" s="20">
        <f t="shared" si="16"/>
        <v>0</v>
      </c>
      <c r="BK22" s="20">
        <f t="shared" si="16"/>
        <v>0</v>
      </c>
      <c r="BL22" s="20">
        <f t="shared" si="16"/>
        <v>0</v>
      </c>
      <c r="BM22" s="20">
        <f t="shared" si="16"/>
        <v>0</v>
      </c>
      <c r="BN22" s="20">
        <f t="shared" si="16"/>
        <v>0</v>
      </c>
      <c r="BO22" s="20">
        <f t="shared" si="16"/>
        <v>0</v>
      </c>
      <c r="BP22" s="20">
        <f t="shared" si="16"/>
        <v>0</v>
      </c>
      <c r="BQ22" s="20">
        <f t="shared" si="16"/>
        <v>0</v>
      </c>
      <c r="BR22" s="20">
        <f t="shared" si="16"/>
        <v>0</v>
      </c>
      <c r="BS22" s="20">
        <f t="shared" si="16"/>
        <v>0</v>
      </c>
      <c r="BT22" s="20">
        <f t="shared" si="19"/>
        <v>0</v>
      </c>
      <c r="BU22" s="20">
        <f t="shared" si="19"/>
        <v>0</v>
      </c>
      <c r="BV22" s="20">
        <f t="shared" si="19"/>
        <v>0</v>
      </c>
      <c r="BW22" s="20">
        <f t="shared" si="19"/>
        <v>0</v>
      </c>
      <c r="BX22" s="20"/>
      <c r="BY22" s="20">
        <f t="shared" si="5"/>
        <v>0</v>
      </c>
      <c r="BZ22" s="21">
        <f t="shared" si="17"/>
        <v>0</v>
      </c>
      <c r="CA22" s="20">
        <f t="shared" si="6"/>
        <v>0</v>
      </c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1">
        <f t="shared" si="7"/>
        <v>1</v>
      </c>
      <c r="CY22" s="20">
        <f t="shared" si="8"/>
        <v>20800000</v>
      </c>
      <c r="CZ22" s="20">
        <f t="shared" si="20"/>
        <v>0</v>
      </c>
      <c r="DA22" s="20">
        <f t="shared" si="20"/>
        <v>20800000</v>
      </c>
      <c r="DB22" s="20">
        <f t="shared" si="20"/>
        <v>0</v>
      </c>
      <c r="DC22" s="20">
        <f t="shared" si="20"/>
        <v>0</v>
      </c>
      <c r="DD22" s="20">
        <f t="shared" si="20"/>
        <v>0</v>
      </c>
      <c r="DE22" s="20">
        <f t="shared" si="20"/>
        <v>0</v>
      </c>
      <c r="DF22" s="20">
        <f t="shared" si="20"/>
        <v>0</v>
      </c>
      <c r="DG22" s="20">
        <f t="shared" si="20"/>
        <v>0</v>
      </c>
      <c r="DH22" s="20">
        <f t="shared" si="20"/>
        <v>0</v>
      </c>
      <c r="DI22" s="20">
        <f t="shared" si="20"/>
        <v>0</v>
      </c>
      <c r="DJ22" s="20">
        <f t="shared" si="20"/>
        <v>0</v>
      </c>
      <c r="DK22" s="20">
        <f t="shared" si="20"/>
        <v>0</v>
      </c>
      <c r="DL22" s="20">
        <f t="shared" si="20"/>
        <v>0</v>
      </c>
      <c r="DM22" s="20">
        <f t="shared" si="20"/>
        <v>0</v>
      </c>
      <c r="DN22" s="20">
        <f t="shared" si="20"/>
        <v>0</v>
      </c>
      <c r="DO22" s="20">
        <f t="shared" si="18"/>
        <v>0</v>
      </c>
      <c r="DP22" s="20">
        <f t="shared" si="10"/>
        <v>0</v>
      </c>
      <c r="DQ22" s="20">
        <f t="shared" si="10"/>
        <v>0</v>
      </c>
      <c r="DR22" s="20">
        <f t="shared" si="10"/>
        <v>0</v>
      </c>
      <c r="DS22" s="20">
        <f t="shared" si="10"/>
        <v>0</v>
      </c>
      <c r="DT22" s="20"/>
      <c r="DU22" s="20">
        <f t="shared" si="11"/>
        <v>0</v>
      </c>
    </row>
    <row r="23" spans="1:125" ht="34.5" customHeight="1" x14ac:dyDescent="0.3">
      <c r="A23" s="25"/>
      <c r="B23" s="219"/>
      <c r="C23" s="16" t="s">
        <v>88</v>
      </c>
      <c r="D23" s="17" t="s">
        <v>89</v>
      </c>
      <c r="E23" s="18">
        <v>510</v>
      </c>
      <c r="F23" s="19" t="s">
        <v>49</v>
      </c>
      <c r="G23" s="20">
        <f t="shared" si="12"/>
        <v>59000000</v>
      </c>
      <c r="H23" s="20"/>
      <c r="I23" s="20">
        <v>39000000</v>
      </c>
      <c r="J23" s="20">
        <v>20000000</v>
      </c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>
        <f t="shared" si="0"/>
        <v>0.33898305084745761</v>
      </c>
      <c r="AE23" s="20">
        <f t="shared" si="1"/>
        <v>20000000</v>
      </c>
      <c r="AF23" s="20"/>
      <c r="AG23" s="20">
        <f>+'[1]FEBRERO 2019'!$K$997</f>
        <v>20000000</v>
      </c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1">
        <f t="shared" si="14"/>
        <v>0.66101694915254239</v>
      </c>
      <c r="BC23" s="20">
        <f t="shared" si="2"/>
        <v>39000000</v>
      </c>
      <c r="BD23" s="20">
        <f t="shared" si="16"/>
        <v>0</v>
      </c>
      <c r="BE23" s="20">
        <f t="shared" si="16"/>
        <v>19000000</v>
      </c>
      <c r="BF23" s="20">
        <f t="shared" si="16"/>
        <v>20000000</v>
      </c>
      <c r="BG23" s="20">
        <f t="shared" si="16"/>
        <v>0</v>
      </c>
      <c r="BH23" s="20">
        <f t="shared" si="16"/>
        <v>0</v>
      </c>
      <c r="BI23" s="20">
        <f t="shared" si="16"/>
        <v>0</v>
      </c>
      <c r="BJ23" s="20">
        <f t="shared" si="16"/>
        <v>0</v>
      </c>
      <c r="BK23" s="20">
        <f t="shared" si="16"/>
        <v>0</v>
      </c>
      <c r="BL23" s="20">
        <f t="shared" si="16"/>
        <v>0</v>
      </c>
      <c r="BM23" s="20">
        <f t="shared" si="16"/>
        <v>0</v>
      </c>
      <c r="BN23" s="20">
        <f t="shared" si="16"/>
        <v>0</v>
      </c>
      <c r="BO23" s="20">
        <f t="shared" si="16"/>
        <v>0</v>
      </c>
      <c r="BP23" s="20">
        <f t="shared" si="16"/>
        <v>0</v>
      </c>
      <c r="BQ23" s="20">
        <f t="shared" si="16"/>
        <v>0</v>
      </c>
      <c r="BR23" s="20">
        <f t="shared" si="16"/>
        <v>0</v>
      </c>
      <c r="BS23" s="20">
        <f t="shared" si="16"/>
        <v>0</v>
      </c>
      <c r="BT23" s="20">
        <f t="shared" si="19"/>
        <v>0</v>
      </c>
      <c r="BU23" s="20">
        <f t="shared" si="19"/>
        <v>0</v>
      </c>
      <c r="BV23" s="20">
        <f t="shared" si="19"/>
        <v>0</v>
      </c>
      <c r="BW23" s="20">
        <f t="shared" si="19"/>
        <v>0</v>
      </c>
      <c r="BX23" s="20"/>
      <c r="BY23" s="20">
        <f t="shared" si="5"/>
        <v>0</v>
      </c>
      <c r="BZ23" s="21">
        <f t="shared" si="17"/>
        <v>0</v>
      </c>
      <c r="CA23" s="20">
        <f t="shared" si="6"/>
        <v>0</v>
      </c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1">
        <f t="shared" si="7"/>
        <v>1</v>
      </c>
      <c r="CY23" s="20">
        <f t="shared" si="8"/>
        <v>59000000</v>
      </c>
      <c r="CZ23" s="20">
        <f t="shared" si="20"/>
        <v>0</v>
      </c>
      <c r="DA23" s="20">
        <f t="shared" si="20"/>
        <v>39000000</v>
      </c>
      <c r="DB23" s="20">
        <f t="shared" si="20"/>
        <v>20000000</v>
      </c>
      <c r="DC23" s="20">
        <f t="shared" si="20"/>
        <v>0</v>
      </c>
      <c r="DD23" s="20">
        <f t="shared" si="20"/>
        <v>0</v>
      </c>
      <c r="DE23" s="20">
        <f t="shared" si="20"/>
        <v>0</v>
      </c>
      <c r="DF23" s="20">
        <f t="shared" si="20"/>
        <v>0</v>
      </c>
      <c r="DG23" s="20">
        <f t="shared" si="20"/>
        <v>0</v>
      </c>
      <c r="DH23" s="20">
        <f t="shared" si="20"/>
        <v>0</v>
      </c>
      <c r="DI23" s="20">
        <f t="shared" si="20"/>
        <v>0</v>
      </c>
      <c r="DJ23" s="20">
        <f t="shared" si="20"/>
        <v>0</v>
      </c>
      <c r="DK23" s="20">
        <f t="shared" si="20"/>
        <v>0</v>
      </c>
      <c r="DL23" s="20">
        <f t="shared" si="20"/>
        <v>0</v>
      </c>
      <c r="DM23" s="20">
        <f t="shared" si="20"/>
        <v>0</v>
      </c>
      <c r="DN23" s="20">
        <f t="shared" si="20"/>
        <v>0</v>
      </c>
      <c r="DO23" s="20">
        <f t="shared" si="18"/>
        <v>0</v>
      </c>
      <c r="DP23" s="20">
        <f t="shared" si="10"/>
        <v>0</v>
      </c>
      <c r="DQ23" s="20">
        <f t="shared" si="10"/>
        <v>0</v>
      </c>
      <c r="DR23" s="20">
        <f t="shared" si="10"/>
        <v>0</v>
      </c>
      <c r="DS23" s="20">
        <f t="shared" si="10"/>
        <v>0</v>
      </c>
      <c r="DT23" s="20"/>
      <c r="DU23" s="20">
        <f t="shared" si="11"/>
        <v>0</v>
      </c>
    </row>
    <row r="24" spans="1:125" ht="53.25" customHeight="1" x14ac:dyDescent="0.3">
      <c r="A24" s="25"/>
      <c r="B24" s="217" t="s">
        <v>90</v>
      </c>
      <c r="C24" s="27" t="s">
        <v>91</v>
      </c>
      <c r="D24" s="26" t="s">
        <v>92</v>
      </c>
      <c r="E24" s="18">
        <v>510</v>
      </c>
      <c r="F24" s="19" t="s">
        <v>93</v>
      </c>
      <c r="G24" s="20">
        <f t="shared" si="12"/>
        <v>280000000</v>
      </c>
      <c r="H24" s="20"/>
      <c r="I24" s="20">
        <v>190000000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>
        <f>90000000</f>
        <v>90000000</v>
      </c>
      <c r="AD24" s="21">
        <f>+AE24/G24</f>
        <v>0.86071428571428577</v>
      </c>
      <c r="AE24" s="20">
        <f t="shared" si="1"/>
        <v>241000000</v>
      </c>
      <c r="AF24" s="20"/>
      <c r="AG24" s="20">
        <f>+'[1]FEBRERO 2019'!$K$1029</f>
        <v>190000000</v>
      </c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>
        <f>+'[2]ENERO 2019'!$AF$888</f>
        <v>51000000</v>
      </c>
      <c r="BB24" s="21">
        <f>1-AD24</f>
        <v>0.13928571428571423</v>
      </c>
      <c r="BC24" s="20">
        <f t="shared" si="2"/>
        <v>39000000</v>
      </c>
      <c r="BD24" s="20">
        <f t="shared" si="16"/>
        <v>0</v>
      </c>
      <c r="BE24" s="20">
        <f t="shared" si="16"/>
        <v>0</v>
      </c>
      <c r="BF24" s="20">
        <f t="shared" si="16"/>
        <v>0</v>
      </c>
      <c r="BG24" s="20">
        <f t="shared" si="16"/>
        <v>0</v>
      </c>
      <c r="BH24" s="20">
        <f t="shared" si="16"/>
        <v>0</v>
      </c>
      <c r="BI24" s="20">
        <f t="shared" si="16"/>
        <v>0</v>
      </c>
      <c r="BJ24" s="20">
        <f t="shared" si="16"/>
        <v>0</v>
      </c>
      <c r="BK24" s="20">
        <f t="shared" si="16"/>
        <v>0</v>
      </c>
      <c r="BL24" s="20">
        <f t="shared" si="16"/>
        <v>0</v>
      </c>
      <c r="BM24" s="20">
        <f t="shared" si="16"/>
        <v>0</v>
      </c>
      <c r="BN24" s="20">
        <f t="shared" si="16"/>
        <v>0</v>
      </c>
      <c r="BO24" s="20">
        <f t="shared" si="16"/>
        <v>0</v>
      </c>
      <c r="BP24" s="20">
        <f t="shared" si="16"/>
        <v>0</v>
      </c>
      <c r="BQ24" s="20">
        <f t="shared" si="16"/>
        <v>0</v>
      </c>
      <c r="BR24" s="20">
        <f t="shared" si="16"/>
        <v>0</v>
      </c>
      <c r="BS24" s="20">
        <f t="shared" si="16"/>
        <v>0</v>
      </c>
      <c r="BT24" s="20">
        <f t="shared" si="19"/>
        <v>0</v>
      </c>
      <c r="BU24" s="20">
        <f t="shared" si="19"/>
        <v>0</v>
      </c>
      <c r="BV24" s="20">
        <f t="shared" si="19"/>
        <v>0</v>
      </c>
      <c r="BW24" s="20">
        <f t="shared" si="19"/>
        <v>0</v>
      </c>
      <c r="BX24" s="20"/>
      <c r="BY24" s="20">
        <f t="shared" si="5"/>
        <v>39000000</v>
      </c>
      <c r="BZ24" s="21">
        <f>+CA24/G24</f>
        <v>0.38363095000000003</v>
      </c>
      <c r="CA24" s="20">
        <f t="shared" si="6"/>
        <v>107416666</v>
      </c>
      <c r="CB24" s="20"/>
      <c r="CC24" s="20">
        <f>+'[1]FEBRERO 2019'!$H$1034+'[1]FEBRERO 2019'!$H$1052</f>
        <v>71526665</v>
      </c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>
        <f>+'[1]FEBRERO 2019'!$H$1030+'[1]FEBRERO 2019'!$H$1042+'[1]FEBRERO 2019'!$H$1047</f>
        <v>35890001</v>
      </c>
      <c r="CX24" s="21">
        <f t="shared" si="7"/>
        <v>0.61636904999999997</v>
      </c>
      <c r="CY24" s="20">
        <f t="shared" si="8"/>
        <v>172583334</v>
      </c>
      <c r="CZ24" s="20">
        <f t="shared" si="20"/>
        <v>0</v>
      </c>
      <c r="DA24" s="20">
        <f t="shared" si="20"/>
        <v>118473335</v>
      </c>
      <c r="DB24" s="20">
        <f t="shared" si="20"/>
        <v>0</v>
      </c>
      <c r="DC24" s="20">
        <f t="shared" si="20"/>
        <v>0</v>
      </c>
      <c r="DD24" s="20">
        <f t="shared" si="20"/>
        <v>0</v>
      </c>
      <c r="DE24" s="20">
        <f t="shared" si="20"/>
        <v>0</v>
      </c>
      <c r="DF24" s="20">
        <f t="shared" si="20"/>
        <v>0</v>
      </c>
      <c r="DG24" s="20">
        <f t="shared" si="20"/>
        <v>0</v>
      </c>
      <c r="DH24" s="20">
        <f t="shared" si="20"/>
        <v>0</v>
      </c>
      <c r="DI24" s="20">
        <f t="shared" si="20"/>
        <v>0</v>
      </c>
      <c r="DJ24" s="20">
        <f t="shared" si="20"/>
        <v>0</v>
      </c>
      <c r="DK24" s="20">
        <f t="shared" si="20"/>
        <v>0</v>
      </c>
      <c r="DL24" s="20">
        <f t="shared" si="20"/>
        <v>0</v>
      </c>
      <c r="DM24" s="20">
        <f t="shared" si="20"/>
        <v>0</v>
      </c>
      <c r="DN24" s="20">
        <f t="shared" si="20"/>
        <v>0</v>
      </c>
      <c r="DO24" s="20">
        <f t="shared" si="18"/>
        <v>0</v>
      </c>
      <c r="DP24" s="20">
        <f t="shared" si="10"/>
        <v>0</v>
      </c>
      <c r="DQ24" s="20">
        <f t="shared" si="10"/>
        <v>0</v>
      </c>
      <c r="DR24" s="20">
        <f t="shared" si="10"/>
        <v>0</v>
      </c>
      <c r="DS24" s="20">
        <f t="shared" si="10"/>
        <v>0</v>
      </c>
      <c r="DT24" s="20"/>
      <c r="DU24" s="20">
        <f t="shared" si="11"/>
        <v>54109999</v>
      </c>
    </row>
    <row r="25" spans="1:125" ht="31.5" customHeight="1" x14ac:dyDescent="0.3">
      <c r="A25" s="25"/>
      <c r="B25" s="218"/>
      <c r="C25" s="27" t="s">
        <v>94</v>
      </c>
      <c r="D25" s="26" t="s">
        <v>95</v>
      </c>
      <c r="E25" s="18">
        <v>510</v>
      </c>
      <c r="F25" s="19" t="s">
        <v>96</v>
      </c>
      <c r="G25" s="20">
        <f t="shared" si="12"/>
        <v>5000000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>
        <v>5000000</v>
      </c>
      <c r="X25" s="20"/>
      <c r="Y25" s="20"/>
      <c r="Z25" s="20"/>
      <c r="AA25" s="20"/>
      <c r="AB25" s="20"/>
      <c r="AC25" s="20">
        <f>50000000-50000000</f>
        <v>0</v>
      </c>
      <c r="AD25" s="21">
        <f t="shared" ref="AD25:AD27" si="21">+AE25/G25</f>
        <v>0</v>
      </c>
      <c r="AE25" s="20">
        <f t="shared" ref="AE25:AE26" si="22">SUM(AF25:BA25)</f>
        <v>0</v>
      </c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1">
        <f t="shared" ref="BB25:BB28" si="23">1-AD25</f>
        <v>1</v>
      </c>
      <c r="BC25" s="20">
        <f t="shared" si="2"/>
        <v>5000000</v>
      </c>
      <c r="BD25" s="20">
        <f t="shared" si="16"/>
        <v>0</v>
      </c>
      <c r="BE25" s="20">
        <f t="shared" si="16"/>
        <v>0</v>
      </c>
      <c r="BF25" s="20">
        <f t="shared" si="16"/>
        <v>0</v>
      </c>
      <c r="BG25" s="20">
        <f t="shared" si="16"/>
        <v>0</v>
      </c>
      <c r="BH25" s="20">
        <f t="shared" si="16"/>
        <v>0</v>
      </c>
      <c r="BI25" s="20">
        <f t="shared" si="16"/>
        <v>0</v>
      </c>
      <c r="BJ25" s="20">
        <f t="shared" si="16"/>
        <v>0</v>
      </c>
      <c r="BK25" s="20">
        <f t="shared" si="16"/>
        <v>0</v>
      </c>
      <c r="BL25" s="20">
        <f t="shared" si="16"/>
        <v>0</v>
      </c>
      <c r="BM25" s="20">
        <f t="shared" si="16"/>
        <v>0</v>
      </c>
      <c r="BN25" s="20">
        <f t="shared" si="16"/>
        <v>0</v>
      </c>
      <c r="BO25" s="20">
        <f t="shared" si="16"/>
        <v>0</v>
      </c>
      <c r="BP25" s="20">
        <f t="shared" si="16"/>
        <v>0</v>
      </c>
      <c r="BQ25" s="20">
        <f t="shared" si="16"/>
        <v>0</v>
      </c>
      <c r="BR25" s="20">
        <f t="shared" si="16"/>
        <v>0</v>
      </c>
      <c r="BS25" s="20">
        <f t="shared" si="16"/>
        <v>5000000</v>
      </c>
      <c r="BT25" s="20">
        <f t="shared" si="19"/>
        <v>0</v>
      </c>
      <c r="BU25" s="20">
        <f t="shared" si="19"/>
        <v>0</v>
      </c>
      <c r="BV25" s="20">
        <f t="shared" si="19"/>
        <v>0</v>
      </c>
      <c r="BW25" s="20">
        <f t="shared" si="19"/>
        <v>0</v>
      </c>
      <c r="BX25" s="20"/>
      <c r="BY25" s="20">
        <f t="shared" si="5"/>
        <v>0</v>
      </c>
      <c r="BZ25" s="21">
        <f t="shared" ref="BZ25:BZ72" si="24">+CA25/G25</f>
        <v>0</v>
      </c>
      <c r="CA25" s="20">
        <f t="shared" si="6"/>
        <v>0</v>
      </c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1">
        <f t="shared" si="7"/>
        <v>1</v>
      </c>
      <c r="CY25" s="20">
        <f t="shared" si="8"/>
        <v>5000000</v>
      </c>
      <c r="CZ25" s="20">
        <f t="shared" si="20"/>
        <v>0</v>
      </c>
      <c r="DA25" s="20">
        <f t="shared" si="20"/>
        <v>0</v>
      </c>
      <c r="DB25" s="20">
        <f t="shared" si="20"/>
        <v>0</v>
      </c>
      <c r="DC25" s="20">
        <f t="shared" si="20"/>
        <v>0</v>
      </c>
      <c r="DD25" s="20">
        <f t="shared" si="20"/>
        <v>0</v>
      </c>
      <c r="DE25" s="20">
        <f t="shared" si="20"/>
        <v>0</v>
      </c>
      <c r="DF25" s="20">
        <f t="shared" si="20"/>
        <v>0</v>
      </c>
      <c r="DG25" s="20">
        <f t="shared" si="20"/>
        <v>0</v>
      </c>
      <c r="DH25" s="20">
        <f t="shared" si="20"/>
        <v>0</v>
      </c>
      <c r="DI25" s="20">
        <f t="shared" si="20"/>
        <v>0</v>
      </c>
      <c r="DJ25" s="20">
        <f t="shared" si="20"/>
        <v>0</v>
      </c>
      <c r="DK25" s="20">
        <f t="shared" si="20"/>
        <v>0</v>
      </c>
      <c r="DL25" s="20">
        <f t="shared" si="20"/>
        <v>0</v>
      </c>
      <c r="DM25" s="20">
        <f t="shared" si="20"/>
        <v>0</v>
      </c>
      <c r="DN25" s="20">
        <f t="shared" si="20"/>
        <v>0</v>
      </c>
      <c r="DO25" s="20">
        <f t="shared" si="18"/>
        <v>5000000</v>
      </c>
      <c r="DP25" s="20">
        <f t="shared" si="10"/>
        <v>0</v>
      </c>
      <c r="DQ25" s="20">
        <f t="shared" si="10"/>
        <v>0</v>
      </c>
      <c r="DR25" s="20">
        <f t="shared" si="10"/>
        <v>0</v>
      </c>
      <c r="DS25" s="20">
        <f t="shared" si="10"/>
        <v>0</v>
      </c>
      <c r="DT25" s="20"/>
      <c r="DU25" s="20">
        <f t="shared" si="11"/>
        <v>0</v>
      </c>
    </row>
    <row r="26" spans="1:125" ht="40.5" customHeight="1" x14ac:dyDescent="0.3">
      <c r="A26" s="25"/>
      <c r="B26" s="218"/>
      <c r="C26" s="27" t="s">
        <v>97</v>
      </c>
      <c r="D26" s="26" t="s">
        <v>98</v>
      </c>
      <c r="E26" s="18">
        <v>510</v>
      </c>
      <c r="F26" s="19" t="s">
        <v>99</v>
      </c>
      <c r="G26" s="20">
        <f t="shared" si="12"/>
        <v>114500000</v>
      </c>
      <c r="H26" s="20"/>
      <c r="I26" s="20">
        <v>100000000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>
        <f>14500000</f>
        <v>14500000</v>
      </c>
      <c r="AD26" s="21">
        <f t="shared" si="21"/>
        <v>0.88646288209606983</v>
      </c>
      <c r="AE26" s="20">
        <f t="shared" si="22"/>
        <v>101500000</v>
      </c>
      <c r="AF26" s="20"/>
      <c r="AG26" s="20">
        <f>+'[1]FEBRERO 2019'!$K$1072</f>
        <v>100000000</v>
      </c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>
        <f>+'[2]ENERO 2019'!$AF$911</f>
        <v>1500000</v>
      </c>
      <c r="BB26" s="21">
        <f t="shared" si="23"/>
        <v>0.11353711790393017</v>
      </c>
      <c r="BC26" s="20">
        <f t="shared" si="2"/>
        <v>13000000</v>
      </c>
      <c r="BD26" s="20">
        <f t="shared" si="16"/>
        <v>0</v>
      </c>
      <c r="BE26" s="20">
        <f t="shared" si="16"/>
        <v>0</v>
      </c>
      <c r="BF26" s="20">
        <f t="shared" si="16"/>
        <v>0</v>
      </c>
      <c r="BG26" s="20">
        <f t="shared" si="16"/>
        <v>0</v>
      </c>
      <c r="BH26" s="20">
        <f t="shared" si="16"/>
        <v>0</v>
      </c>
      <c r="BI26" s="20">
        <f t="shared" si="16"/>
        <v>0</v>
      </c>
      <c r="BJ26" s="20">
        <f t="shared" si="16"/>
        <v>0</v>
      </c>
      <c r="BK26" s="20">
        <f t="shared" si="16"/>
        <v>0</v>
      </c>
      <c r="BL26" s="20">
        <f t="shared" si="16"/>
        <v>0</v>
      </c>
      <c r="BM26" s="20">
        <f t="shared" ref="BM26:BS36" si="25">Q26-AO26</f>
        <v>0</v>
      </c>
      <c r="BN26" s="20">
        <f t="shared" si="25"/>
        <v>0</v>
      </c>
      <c r="BO26" s="20">
        <f t="shared" si="25"/>
        <v>0</v>
      </c>
      <c r="BP26" s="20">
        <f t="shared" si="25"/>
        <v>0</v>
      </c>
      <c r="BQ26" s="20">
        <f t="shared" si="25"/>
        <v>0</v>
      </c>
      <c r="BR26" s="20">
        <f t="shared" si="25"/>
        <v>0</v>
      </c>
      <c r="BS26" s="20">
        <f t="shared" si="25"/>
        <v>0</v>
      </c>
      <c r="BT26" s="20">
        <f t="shared" si="19"/>
        <v>0</v>
      </c>
      <c r="BU26" s="20">
        <f t="shared" si="19"/>
        <v>0</v>
      </c>
      <c r="BV26" s="20">
        <f t="shared" si="19"/>
        <v>0</v>
      </c>
      <c r="BW26" s="20">
        <f t="shared" si="19"/>
        <v>0</v>
      </c>
      <c r="BX26" s="20"/>
      <c r="BY26" s="20">
        <f t="shared" si="5"/>
        <v>13000000</v>
      </c>
      <c r="BZ26" s="21">
        <f t="shared" si="24"/>
        <v>0.34125181659388648</v>
      </c>
      <c r="CA26" s="20">
        <f t="shared" si="6"/>
        <v>39073333</v>
      </c>
      <c r="CB26" s="20"/>
      <c r="CC26" s="20">
        <f>+'[1]FEBRERO 2019'!$H$1070</f>
        <v>39073333</v>
      </c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1">
        <f t="shared" si="7"/>
        <v>0.65874818340611352</v>
      </c>
      <c r="CY26" s="20">
        <f t="shared" si="8"/>
        <v>75426667</v>
      </c>
      <c r="CZ26" s="20">
        <f t="shared" si="20"/>
        <v>0</v>
      </c>
      <c r="DA26" s="20">
        <f t="shared" si="20"/>
        <v>60926667</v>
      </c>
      <c r="DB26" s="20">
        <f t="shared" si="20"/>
        <v>0</v>
      </c>
      <c r="DC26" s="20">
        <f t="shared" si="20"/>
        <v>0</v>
      </c>
      <c r="DD26" s="20">
        <f t="shared" si="20"/>
        <v>0</v>
      </c>
      <c r="DE26" s="20">
        <f t="shared" si="20"/>
        <v>0</v>
      </c>
      <c r="DF26" s="20">
        <f t="shared" si="20"/>
        <v>0</v>
      </c>
      <c r="DG26" s="20">
        <f t="shared" si="20"/>
        <v>0</v>
      </c>
      <c r="DH26" s="20">
        <f t="shared" si="20"/>
        <v>0</v>
      </c>
      <c r="DI26" s="20">
        <f t="shared" si="20"/>
        <v>0</v>
      </c>
      <c r="DJ26" s="20">
        <f t="shared" si="20"/>
        <v>0</v>
      </c>
      <c r="DK26" s="20">
        <f t="shared" si="20"/>
        <v>0</v>
      </c>
      <c r="DL26" s="20">
        <f t="shared" si="20"/>
        <v>0</v>
      </c>
      <c r="DM26" s="20">
        <f t="shared" si="20"/>
        <v>0</v>
      </c>
      <c r="DN26" s="20">
        <f t="shared" si="20"/>
        <v>0</v>
      </c>
      <c r="DO26" s="20">
        <f t="shared" si="18"/>
        <v>0</v>
      </c>
      <c r="DP26" s="20">
        <f t="shared" si="10"/>
        <v>0</v>
      </c>
      <c r="DQ26" s="20">
        <f t="shared" si="10"/>
        <v>0</v>
      </c>
      <c r="DR26" s="20">
        <f t="shared" si="10"/>
        <v>0</v>
      </c>
      <c r="DS26" s="20">
        <f t="shared" si="10"/>
        <v>0</v>
      </c>
      <c r="DT26" s="20"/>
      <c r="DU26" s="20">
        <f t="shared" si="11"/>
        <v>14500000</v>
      </c>
    </row>
    <row r="27" spans="1:125" ht="91.5" customHeight="1" x14ac:dyDescent="0.3">
      <c r="A27" s="25"/>
      <c r="B27" s="218"/>
      <c r="C27" s="27" t="s">
        <v>100</v>
      </c>
      <c r="D27" s="26" t="s">
        <v>101</v>
      </c>
      <c r="E27" s="18">
        <v>510</v>
      </c>
      <c r="F27" s="19" t="s">
        <v>49</v>
      </c>
      <c r="G27" s="20">
        <f t="shared" si="12"/>
        <v>40000000</v>
      </c>
      <c r="H27" s="20"/>
      <c r="I27" s="20">
        <v>40000000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1">
        <f t="shared" si="21"/>
        <v>0</v>
      </c>
      <c r="AE27" s="20">
        <f t="shared" ref="AE27" si="26">SUM(AF27:BA27)</f>
        <v>0</v>
      </c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1">
        <f t="shared" si="23"/>
        <v>1</v>
      </c>
      <c r="BC27" s="20">
        <f t="shared" si="2"/>
        <v>40000000</v>
      </c>
      <c r="BD27" s="20">
        <f t="shared" ref="BD27:BL36" si="27">H27-AF27</f>
        <v>0</v>
      </c>
      <c r="BE27" s="20">
        <f t="shared" si="27"/>
        <v>40000000</v>
      </c>
      <c r="BF27" s="20">
        <f t="shared" si="27"/>
        <v>0</v>
      </c>
      <c r="BG27" s="20">
        <f t="shared" si="27"/>
        <v>0</v>
      </c>
      <c r="BH27" s="20">
        <f t="shared" si="27"/>
        <v>0</v>
      </c>
      <c r="BI27" s="20">
        <f t="shared" si="27"/>
        <v>0</v>
      </c>
      <c r="BJ27" s="20">
        <f t="shared" si="27"/>
        <v>0</v>
      </c>
      <c r="BK27" s="20">
        <f t="shared" si="27"/>
        <v>0</v>
      </c>
      <c r="BL27" s="20">
        <f t="shared" si="27"/>
        <v>0</v>
      </c>
      <c r="BM27" s="20">
        <f t="shared" si="25"/>
        <v>0</v>
      </c>
      <c r="BN27" s="20">
        <f t="shared" si="25"/>
        <v>0</v>
      </c>
      <c r="BO27" s="20">
        <f t="shared" si="25"/>
        <v>0</v>
      </c>
      <c r="BP27" s="20">
        <f t="shared" si="25"/>
        <v>0</v>
      </c>
      <c r="BQ27" s="20">
        <f t="shared" si="25"/>
        <v>0</v>
      </c>
      <c r="BR27" s="20">
        <f t="shared" si="25"/>
        <v>0</v>
      </c>
      <c r="BS27" s="20">
        <f t="shared" si="25"/>
        <v>0</v>
      </c>
      <c r="BT27" s="20">
        <f t="shared" si="19"/>
        <v>0</v>
      </c>
      <c r="BU27" s="20">
        <f t="shared" si="19"/>
        <v>0</v>
      </c>
      <c r="BV27" s="20">
        <f t="shared" si="19"/>
        <v>0</v>
      </c>
      <c r="BW27" s="20">
        <f t="shared" si="19"/>
        <v>0</v>
      </c>
      <c r="BX27" s="20"/>
      <c r="BY27" s="20">
        <f t="shared" si="5"/>
        <v>0</v>
      </c>
      <c r="BZ27" s="21">
        <f t="shared" si="24"/>
        <v>0</v>
      </c>
      <c r="CA27" s="20">
        <f t="shared" si="6"/>
        <v>0</v>
      </c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1">
        <f t="shared" si="7"/>
        <v>1</v>
      </c>
      <c r="CY27" s="20">
        <f t="shared" si="8"/>
        <v>40000000</v>
      </c>
      <c r="CZ27" s="20">
        <f t="shared" si="20"/>
        <v>0</v>
      </c>
      <c r="DA27" s="20">
        <f t="shared" si="20"/>
        <v>40000000</v>
      </c>
      <c r="DB27" s="20">
        <f t="shared" si="20"/>
        <v>0</v>
      </c>
      <c r="DC27" s="20">
        <f t="shared" si="20"/>
        <v>0</v>
      </c>
      <c r="DD27" s="20">
        <f t="shared" si="20"/>
        <v>0</v>
      </c>
      <c r="DE27" s="20">
        <f t="shared" si="20"/>
        <v>0</v>
      </c>
      <c r="DF27" s="20">
        <f t="shared" si="20"/>
        <v>0</v>
      </c>
      <c r="DG27" s="20">
        <f t="shared" si="20"/>
        <v>0</v>
      </c>
      <c r="DH27" s="20">
        <f t="shared" si="20"/>
        <v>0</v>
      </c>
      <c r="DI27" s="20">
        <f t="shared" si="20"/>
        <v>0</v>
      </c>
      <c r="DJ27" s="20">
        <f t="shared" si="20"/>
        <v>0</v>
      </c>
      <c r="DK27" s="20">
        <f t="shared" si="20"/>
        <v>0</v>
      </c>
      <c r="DL27" s="20">
        <f t="shared" si="20"/>
        <v>0</v>
      </c>
      <c r="DM27" s="20">
        <f t="shared" si="20"/>
        <v>0</v>
      </c>
      <c r="DN27" s="20">
        <f t="shared" si="20"/>
        <v>0</v>
      </c>
      <c r="DO27" s="20">
        <f t="shared" si="18"/>
        <v>0</v>
      </c>
      <c r="DP27" s="20">
        <f t="shared" si="10"/>
        <v>0</v>
      </c>
      <c r="DQ27" s="20">
        <f t="shared" si="10"/>
        <v>0</v>
      </c>
      <c r="DR27" s="20">
        <f t="shared" si="10"/>
        <v>0</v>
      </c>
      <c r="DS27" s="20">
        <f t="shared" si="10"/>
        <v>0</v>
      </c>
      <c r="DT27" s="20"/>
      <c r="DU27" s="20">
        <f t="shared" si="11"/>
        <v>0</v>
      </c>
    </row>
    <row r="28" spans="1:125" ht="44.25" customHeight="1" x14ac:dyDescent="0.3">
      <c r="A28" s="25"/>
      <c r="B28" s="219"/>
      <c r="C28" s="27" t="s">
        <v>102</v>
      </c>
      <c r="D28" s="26" t="s">
        <v>103</v>
      </c>
      <c r="E28" s="18">
        <v>510</v>
      </c>
      <c r="F28" s="19" t="s">
        <v>49</v>
      </c>
      <c r="G28" s="20">
        <f t="shared" si="12"/>
        <v>10000000</v>
      </c>
      <c r="H28" s="20"/>
      <c r="I28" s="20">
        <v>6000000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>
        <v>4000000</v>
      </c>
      <c r="X28" s="20"/>
      <c r="Y28" s="20"/>
      <c r="Z28" s="20"/>
      <c r="AA28" s="20"/>
      <c r="AB28" s="20"/>
      <c r="AC28" s="20"/>
      <c r="AD28" s="21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1">
        <f t="shared" si="23"/>
        <v>1</v>
      </c>
      <c r="BC28" s="20">
        <f t="shared" si="2"/>
        <v>10000000</v>
      </c>
      <c r="BD28" s="20">
        <f t="shared" si="27"/>
        <v>0</v>
      </c>
      <c r="BE28" s="20">
        <f t="shared" si="27"/>
        <v>6000000</v>
      </c>
      <c r="BF28" s="20">
        <f t="shared" si="27"/>
        <v>0</v>
      </c>
      <c r="BG28" s="20">
        <f t="shared" si="27"/>
        <v>0</v>
      </c>
      <c r="BH28" s="20">
        <f t="shared" si="27"/>
        <v>0</v>
      </c>
      <c r="BI28" s="20">
        <f t="shared" si="27"/>
        <v>0</v>
      </c>
      <c r="BJ28" s="20">
        <f t="shared" si="27"/>
        <v>0</v>
      </c>
      <c r="BK28" s="20">
        <f t="shared" si="27"/>
        <v>0</v>
      </c>
      <c r="BL28" s="20">
        <f t="shared" si="27"/>
        <v>0</v>
      </c>
      <c r="BM28" s="20">
        <f t="shared" si="25"/>
        <v>0</v>
      </c>
      <c r="BN28" s="20">
        <f t="shared" si="25"/>
        <v>0</v>
      </c>
      <c r="BO28" s="20">
        <f t="shared" si="25"/>
        <v>0</v>
      </c>
      <c r="BP28" s="20">
        <f t="shared" si="25"/>
        <v>0</v>
      </c>
      <c r="BQ28" s="20">
        <f t="shared" si="25"/>
        <v>0</v>
      </c>
      <c r="BR28" s="20">
        <f t="shared" si="25"/>
        <v>0</v>
      </c>
      <c r="BS28" s="20">
        <f t="shared" si="25"/>
        <v>4000000</v>
      </c>
      <c r="BT28" s="20">
        <f t="shared" si="19"/>
        <v>0</v>
      </c>
      <c r="BU28" s="20">
        <f t="shared" si="19"/>
        <v>0</v>
      </c>
      <c r="BV28" s="20">
        <f t="shared" si="19"/>
        <v>0</v>
      </c>
      <c r="BW28" s="20">
        <f t="shared" si="19"/>
        <v>0</v>
      </c>
      <c r="BX28" s="20"/>
      <c r="BY28" s="20">
        <f t="shared" si="5"/>
        <v>0</v>
      </c>
      <c r="BZ28" s="21">
        <f t="shared" si="24"/>
        <v>0</v>
      </c>
      <c r="CA28" s="20">
        <f t="shared" si="6"/>
        <v>0</v>
      </c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1">
        <f t="shared" si="7"/>
        <v>1</v>
      </c>
      <c r="CY28" s="20">
        <f t="shared" si="8"/>
        <v>10000000</v>
      </c>
      <c r="CZ28" s="20">
        <f t="shared" si="20"/>
        <v>0</v>
      </c>
      <c r="DA28" s="20">
        <f t="shared" si="20"/>
        <v>6000000</v>
      </c>
      <c r="DB28" s="20">
        <f t="shared" si="20"/>
        <v>0</v>
      </c>
      <c r="DC28" s="20">
        <f t="shared" si="20"/>
        <v>0</v>
      </c>
      <c r="DD28" s="20">
        <f t="shared" si="20"/>
        <v>0</v>
      </c>
      <c r="DE28" s="20">
        <f t="shared" si="20"/>
        <v>0</v>
      </c>
      <c r="DF28" s="20">
        <f t="shared" si="20"/>
        <v>0</v>
      </c>
      <c r="DG28" s="20">
        <f t="shared" si="20"/>
        <v>0</v>
      </c>
      <c r="DH28" s="20">
        <f t="shared" si="20"/>
        <v>0</v>
      </c>
      <c r="DI28" s="20">
        <f t="shared" si="20"/>
        <v>0</v>
      </c>
      <c r="DJ28" s="20">
        <f t="shared" si="20"/>
        <v>0</v>
      </c>
      <c r="DK28" s="20">
        <f t="shared" si="20"/>
        <v>0</v>
      </c>
      <c r="DL28" s="20">
        <f t="shared" si="20"/>
        <v>0</v>
      </c>
      <c r="DM28" s="20">
        <f t="shared" si="20"/>
        <v>0</v>
      </c>
      <c r="DN28" s="20">
        <f t="shared" si="20"/>
        <v>0</v>
      </c>
      <c r="DO28" s="20">
        <f t="shared" si="18"/>
        <v>4000000</v>
      </c>
      <c r="DP28" s="20">
        <f t="shared" si="10"/>
        <v>0</v>
      </c>
      <c r="DQ28" s="20">
        <f t="shared" si="10"/>
        <v>0</v>
      </c>
      <c r="DR28" s="20">
        <f t="shared" si="10"/>
        <v>0</v>
      </c>
      <c r="DS28" s="20">
        <f t="shared" si="10"/>
        <v>0</v>
      </c>
      <c r="DT28" s="20"/>
      <c r="DU28" s="20">
        <f t="shared" si="11"/>
        <v>0</v>
      </c>
    </row>
    <row r="29" spans="1:125" ht="33.75" customHeight="1" x14ac:dyDescent="0.3">
      <c r="A29" s="25"/>
      <c r="B29" s="220" t="s">
        <v>104</v>
      </c>
      <c r="C29" s="27" t="s">
        <v>105</v>
      </c>
      <c r="D29" s="26" t="s">
        <v>106</v>
      </c>
      <c r="E29" s="18">
        <v>510</v>
      </c>
      <c r="F29" s="19" t="s">
        <v>49</v>
      </c>
      <c r="G29" s="20">
        <f t="shared" si="12"/>
        <v>4000000</v>
      </c>
      <c r="H29" s="20"/>
      <c r="I29" s="20">
        <v>4000000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1">
        <f>+AE29/G29</f>
        <v>0</v>
      </c>
      <c r="AE29" s="20">
        <f t="shared" si="1"/>
        <v>0</v>
      </c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1">
        <f t="shared" si="14"/>
        <v>1</v>
      </c>
      <c r="BC29" s="20">
        <f t="shared" si="2"/>
        <v>4000000</v>
      </c>
      <c r="BD29" s="20">
        <f t="shared" si="27"/>
        <v>0</v>
      </c>
      <c r="BE29" s="20">
        <f t="shared" si="27"/>
        <v>4000000</v>
      </c>
      <c r="BF29" s="20">
        <f t="shared" si="27"/>
        <v>0</v>
      </c>
      <c r="BG29" s="20">
        <f t="shared" si="27"/>
        <v>0</v>
      </c>
      <c r="BH29" s="20">
        <f t="shared" si="27"/>
        <v>0</v>
      </c>
      <c r="BI29" s="20">
        <f t="shared" si="27"/>
        <v>0</v>
      </c>
      <c r="BJ29" s="20">
        <f t="shared" si="27"/>
        <v>0</v>
      </c>
      <c r="BK29" s="20">
        <f t="shared" si="27"/>
        <v>0</v>
      </c>
      <c r="BL29" s="20">
        <f t="shared" si="27"/>
        <v>0</v>
      </c>
      <c r="BM29" s="20">
        <f t="shared" si="25"/>
        <v>0</v>
      </c>
      <c r="BN29" s="20">
        <f t="shared" si="25"/>
        <v>0</v>
      </c>
      <c r="BO29" s="20">
        <f t="shared" si="25"/>
        <v>0</v>
      </c>
      <c r="BP29" s="20">
        <f t="shared" si="25"/>
        <v>0</v>
      </c>
      <c r="BQ29" s="20">
        <f t="shared" si="25"/>
        <v>0</v>
      </c>
      <c r="BR29" s="20">
        <f t="shared" si="25"/>
        <v>0</v>
      </c>
      <c r="BS29" s="20">
        <f t="shared" si="25"/>
        <v>0</v>
      </c>
      <c r="BT29" s="20">
        <f t="shared" si="19"/>
        <v>0</v>
      </c>
      <c r="BU29" s="20">
        <f t="shared" si="19"/>
        <v>0</v>
      </c>
      <c r="BV29" s="20">
        <f t="shared" si="19"/>
        <v>0</v>
      </c>
      <c r="BW29" s="20">
        <f t="shared" si="19"/>
        <v>0</v>
      </c>
      <c r="BX29" s="20"/>
      <c r="BY29" s="20">
        <f t="shared" si="5"/>
        <v>0</v>
      </c>
      <c r="BZ29" s="21">
        <f t="shared" si="24"/>
        <v>0</v>
      </c>
      <c r="CA29" s="20">
        <f t="shared" si="6"/>
        <v>0</v>
      </c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1">
        <f t="shared" si="7"/>
        <v>1</v>
      </c>
      <c r="CY29" s="20">
        <f t="shared" si="8"/>
        <v>4000000</v>
      </c>
      <c r="CZ29" s="20">
        <f t="shared" si="20"/>
        <v>0</v>
      </c>
      <c r="DA29" s="20">
        <f t="shared" si="20"/>
        <v>4000000</v>
      </c>
      <c r="DB29" s="20">
        <f t="shared" si="20"/>
        <v>0</v>
      </c>
      <c r="DC29" s="20">
        <f t="shared" si="20"/>
        <v>0</v>
      </c>
      <c r="DD29" s="20">
        <f t="shared" si="20"/>
        <v>0</v>
      </c>
      <c r="DE29" s="20">
        <f t="shared" si="20"/>
        <v>0</v>
      </c>
      <c r="DF29" s="20">
        <f t="shared" si="20"/>
        <v>0</v>
      </c>
      <c r="DG29" s="20">
        <f t="shared" si="20"/>
        <v>0</v>
      </c>
      <c r="DH29" s="20">
        <f t="shared" si="20"/>
        <v>0</v>
      </c>
      <c r="DI29" s="20">
        <f t="shared" si="20"/>
        <v>0</v>
      </c>
      <c r="DJ29" s="20">
        <f t="shared" si="20"/>
        <v>0</v>
      </c>
      <c r="DK29" s="20">
        <f t="shared" si="20"/>
        <v>0</v>
      </c>
      <c r="DL29" s="20">
        <f t="shared" si="20"/>
        <v>0</v>
      </c>
      <c r="DM29" s="20">
        <f t="shared" si="20"/>
        <v>0</v>
      </c>
      <c r="DN29" s="20">
        <f t="shared" si="20"/>
        <v>0</v>
      </c>
      <c r="DO29" s="20">
        <f t="shared" si="18"/>
        <v>0</v>
      </c>
      <c r="DP29" s="20">
        <f t="shared" si="10"/>
        <v>0</v>
      </c>
      <c r="DQ29" s="20">
        <f t="shared" si="10"/>
        <v>0</v>
      </c>
      <c r="DR29" s="20">
        <f t="shared" si="10"/>
        <v>0</v>
      </c>
      <c r="DS29" s="20">
        <f t="shared" si="10"/>
        <v>0</v>
      </c>
      <c r="DT29" s="20"/>
      <c r="DU29" s="20">
        <f t="shared" si="11"/>
        <v>0</v>
      </c>
    </row>
    <row r="30" spans="1:125" ht="29.25" customHeight="1" x14ac:dyDescent="0.3">
      <c r="A30" s="25"/>
      <c r="B30" s="220"/>
      <c r="C30" s="27" t="s">
        <v>107</v>
      </c>
      <c r="D30" s="26" t="s">
        <v>108</v>
      </c>
      <c r="E30" s="18">
        <v>510</v>
      </c>
      <c r="F30" s="19" t="s">
        <v>109</v>
      </c>
      <c r="G30" s="20">
        <f t="shared" si="12"/>
        <v>78200000</v>
      </c>
      <c r="H30" s="20"/>
      <c r="I30" s="20">
        <v>75000000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>
        <v>3200000</v>
      </c>
      <c r="AD30" s="21">
        <f>+AE30/G30</f>
        <v>0.97826086956521741</v>
      </c>
      <c r="AE30" s="20">
        <f t="shared" si="1"/>
        <v>76500000</v>
      </c>
      <c r="AF30" s="20"/>
      <c r="AG30" s="20">
        <f>+'[2]ENERO 2019'!$K$943</f>
        <v>75000000</v>
      </c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>
        <f>+'[2]ENERO 2019'!$AF$943</f>
        <v>1500000</v>
      </c>
      <c r="BB30" s="21">
        <f t="shared" si="14"/>
        <v>2.1739130434782594E-2</v>
      </c>
      <c r="BC30" s="20">
        <f t="shared" si="2"/>
        <v>1700000</v>
      </c>
      <c r="BD30" s="20">
        <f t="shared" si="27"/>
        <v>0</v>
      </c>
      <c r="BE30" s="20">
        <f t="shared" si="27"/>
        <v>0</v>
      </c>
      <c r="BF30" s="20">
        <f t="shared" si="27"/>
        <v>0</v>
      </c>
      <c r="BG30" s="20">
        <f t="shared" si="27"/>
        <v>0</v>
      </c>
      <c r="BH30" s="20">
        <f t="shared" si="27"/>
        <v>0</v>
      </c>
      <c r="BI30" s="20">
        <f t="shared" si="27"/>
        <v>0</v>
      </c>
      <c r="BJ30" s="20">
        <f t="shared" si="27"/>
        <v>0</v>
      </c>
      <c r="BK30" s="20">
        <f t="shared" si="27"/>
        <v>0</v>
      </c>
      <c r="BL30" s="20">
        <f t="shared" si="27"/>
        <v>0</v>
      </c>
      <c r="BM30" s="20">
        <f t="shared" si="25"/>
        <v>0</v>
      </c>
      <c r="BN30" s="20">
        <f t="shared" si="25"/>
        <v>0</v>
      </c>
      <c r="BO30" s="20">
        <f t="shared" si="25"/>
        <v>0</v>
      </c>
      <c r="BP30" s="20">
        <f t="shared" si="25"/>
        <v>0</v>
      </c>
      <c r="BQ30" s="20">
        <f t="shared" si="25"/>
        <v>0</v>
      </c>
      <c r="BR30" s="20">
        <f t="shared" si="25"/>
        <v>0</v>
      </c>
      <c r="BS30" s="20">
        <f t="shared" si="25"/>
        <v>0</v>
      </c>
      <c r="BT30" s="20">
        <f t="shared" si="19"/>
        <v>0</v>
      </c>
      <c r="BU30" s="20">
        <f t="shared" si="19"/>
        <v>0</v>
      </c>
      <c r="BV30" s="20">
        <f t="shared" si="19"/>
        <v>0</v>
      </c>
      <c r="BW30" s="20">
        <f t="shared" si="19"/>
        <v>0</v>
      </c>
      <c r="BX30" s="20"/>
      <c r="BY30" s="20">
        <f t="shared" si="5"/>
        <v>1700000</v>
      </c>
      <c r="BZ30" s="21">
        <f t="shared" si="24"/>
        <v>0.12707662404092071</v>
      </c>
      <c r="CA30" s="20">
        <f t="shared" si="6"/>
        <v>9937392</v>
      </c>
      <c r="CB30" s="20"/>
      <c r="CC30" s="20">
        <f>+'[2]ENERO 2019'!$H$944</f>
        <v>9937392</v>
      </c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1">
        <f t="shared" si="7"/>
        <v>0.87292337595907932</v>
      </c>
      <c r="CY30" s="20">
        <f t="shared" si="8"/>
        <v>68262608</v>
      </c>
      <c r="CZ30" s="20">
        <f t="shared" si="20"/>
        <v>0</v>
      </c>
      <c r="DA30" s="20">
        <f t="shared" si="20"/>
        <v>65062608</v>
      </c>
      <c r="DB30" s="20">
        <f t="shared" si="20"/>
        <v>0</v>
      </c>
      <c r="DC30" s="20">
        <f t="shared" si="20"/>
        <v>0</v>
      </c>
      <c r="DD30" s="20">
        <f t="shared" si="20"/>
        <v>0</v>
      </c>
      <c r="DE30" s="20">
        <f t="shared" si="20"/>
        <v>0</v>
      </c>
      <c r="DF30" s="20">
        <f t="shared" si="20"/>
        <v>0</v>
      </c>
      <c r="DG30" s="20">
        <f t="shared" si="20"/>
        <v>0</v>
      </c>
      <c r="DH30" s="20">
        <f t="shared" si="20"/>
        <v>0</v>
      </c>
      <c r="DI30" s="20">
        <f t="shared" si="20"/>
        <v>0</v>
      </c>
      <c r="DJ30" s="20">
        <f t="shared" si="20"/>
        <v>0</v>
      </c>
      <c r="DK30" s="20">
        <f t="shared" si="20"/>
        <v>0</v>
      </c>
      <c r="DL30" s="20">
        <f t="shared" si="20"/>
        <v>0</v>
      </c>
      <c r="DM30" s="20">
        <f t="shared" si="20"/>
        <v>0</v>
      </c>
      <c r="DN30" s="20">
        <f t="shared" si="20"/>
        <v>0</v>
      </c>
      <c r="DO30" s="20">
        <f t="shared" si="18"/>
        <v>0</v>
      </c>
      <c r="DP30" s="20">
        <f t="shared" si="10"/>
        <v>0</v>
      </c>
      <c r="DQ30" s="20">
        <f t="shared" si="10"/>
        <v>0</v>
      </c>
      <c r="DR30" s="20">
        <f t="shared" si="10"/>
        <v>0</v>
      </c>
      <c r="DS30" s="20">
        <f t="shared" si="10"/>
        <v>0</v>
      </c>
      <c r="DT30" s="20"/>
      <c r="DU30" s="20">
        <f t="shared" si="11"/>
        <v>3200000</v>
      </c>
    </row>
    <row r="31" spans="1:125" ht="36" customHeight="1" x14ac:dyDescent="0.3">
      <c r="A31" s="25"/>
      <c r="B31" s="217" t="s">
        <v>110</v>
      </c>
      <c r="C31" s="16" t="s">
        <v>111</v>
      </c>
      <c r="D31" s="17" t="s">
        <v>112</v>
      </c>
      <c r="E31" s="18">
        <v>510</v>
      </c>
      <c r="F31" s="19" t="s">
        <v>49</v>
      </c>
      <c r="G31" s="20">
        <f t="shared" si="12"/>
        <v>12000000</v>
      </c>
      <c r="H31" s="20"/>
      <c r="I31" s="20">
        <v>12000000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1">
        <f t="shared" ref="AD31:AD72" si="28">+AE31/G31</f>
        <v>0</v>
      </c>
      <c r="AE31" s="20">
        <f t="shared" si="1"/>
        <v>0</v>
      </c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1">
        <f t="shared" si="14"/>
        <v>1</v>
      </c>
      <c r="BC31" s="20">
        <f t="shared" si="2"/>
        <v>12000000</v>
      </c>
      <c r="BD31" s="20">
        <f t="shared" si="27"/>
        <v>0</v>
      </c>
      <c r="BE31" s="20">
        <f t="shared" si="27"/>
        <v>12000000</v>
      </c>
      <c r="BF31" s="20">
        <f t="shared" si="27"/>
        <v>0</v>
      </c>
      <c r="BG31" s="20">
        <f t="shared" si="27"/>
        <v>0</v>
      </c>
      <c r="BH31" s="20">
        <f t="shared" si="27"/>
        <v>0</v>
      </c>
      <c r="BI31" s="20">
        <f t="shared" si="27"/>
        <v>0</v>
      </c>
      <c r="BJ31" s="20">
        <f t="shared" si="27"/>
        <v>0</v>
      </c>
      <c r="BK31" s="20">
        <f t="shared" si="27"/>
        <v>0</v>
      </c>
      <c r="BL31" s="20">
        <f t="shared" si="27"/>
        <v>0</v>
      </c>
      <c r="BM31" s="20">
        <f t="shared" si="25"/>
        <v>0</v>
      </c>
      <c r="BN31" s="20">
        <f t="shared" si="25"/>
        <v>0</v>
      </c>
      <c r="BO31" s="20">
        <f t="shared" si="25"/>
        <v>0</v>
      </c>
      <c r="BP31" s="20">
        <f t="shared" si="25"/>
        <v>0</v>
      </c>
      <c r="BQ31" s="20">
        <f t="shared" si="25"/>
        <v>0</v>
      </c>
      <c r="BR31" s="20">
        <f t="shared" si="25"/>
        <v>0</v>
      </c>
      <c r="BS31" s="20">
        <f t="shared" si="25"/>
        <v>0</v>
      </c>
      <c r="BT31" s="20">
        <f t="shared" si="19"/>
        <v>0</v>
      </c>
      <c r="BU31" s="20">
        <f t="shared" si="19"/>
        <v>0</v>
      </c>
      <c r="BV31" s="20">
        <f t="shared" si="19"/>
        <v>0</v>
      </c>
      <c r="BW31" s="20">
        <f t="shared" si="19"/>
        <v>0</v>
      </c>
      <c r="BX31" s="20"/>
      <c r="BY31" s="20">
        <f t="shared" si="5"/>
        <v>0</v>
      </c>
      <c r="BZ31" s="21">
        <f t="shared" si="24"/>
        <v>0</v>
      </c>
      <c r="CA31" s="20">
        <f t="shared" si="6"/>
        <v>0</v>
      </c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1">
        <f t="shared" si="7"/>
        <v>1</v>
      </c>
      <c r="CY31" s="20">
        <f t="shared" si="8"/>
        <v>12000000</v>
      </c>
      <c r="CZ31" s="20">
        <f t="shared" si="20"/>
        <v>0</v>
      </c>
      <c r="DA31" s="20">
        <f t="shared" si="20"/>
        <v>12000000</v>
      </c>
      <c r="DB31" s="20">
        <f t="shared" si="20"/>
        <v>0</v>
      </c>
      <c r="DC31" s="20">
        <f t="shared" si="20"/>
        <v>0</v>
      </c>
      <c r="DD31" s="20">
        <f t="shared" si="20"/>
        <v>0</v>
      </c>
      <c r="DE31" s="20">
        <f t="shared" si="20"/>
        <v>0</v>
      </c>
      <c r="DF31" s="20">
        <f t="shared" si="20"/>
        <v>0</v>
      </c>
      <c r="DG31" s="20">
        <f t="shared" si="20"/>
        <v>0</v>
      </c>
      <c r="DH31" s="20">
        <f t="shared" si="20"/>
        <v>0</v>
      </c>
      <c r="DI31" s="20">
        <f t="shared" si="20"/>
        <v>0</v>
      </c>
      <c r="DJ31" s="20">
        <f t="shared" si="20"/>
        <v>0</v>
      </c>
      <c r="DK31" s="20">
        <f t="shared" si="20"/>
        <v>0</v>
      </c>
      <c r="DL31" s="20">
        <f t="shared" si="20"/>
        <v>0</v>
      </c>
      <c r="DM31" s="20">
        <f t="shared" si="20"/>
        <v>0</v>
      </c>
      <c r="DN31" s="20">
        <f t="shared" si="20"/>
        <v>0</v>
      </c>
      <c r="DO31" s="20">
        <f t="shared" si="18"/>
        <v>0</v>
      </c>
      <c r="DP31" s="20">
        <f t="shared" si="10"/>
        <v>0</v>
      </c>
      <c r="DQ31" s="20">
        <f t="shared" si="10"/>
        <v>0</v>
      </c>
      <c r="DR31" s="20">
        <f t="shared" si="10"/>
        <v>0</v>
      </c>
      <c r="DS31" s="20">
        <f t="shared" si="10"/>
        <v>0</v>
      </c>
      <c r="DT31" s="20"/>
      <c r="DU31" s="20">
        <f t="shared" si="11"/>
        <v>0</v>
      </c>
    </row>
    <row r="32" spans="1:125" ht="53.25" customHeight="1" x14ac:dyDescent="0.3">
      <c r="A32" s="25"/>
      <c r="B32" s="218"/>
      <c r="C32" s="16" t="s">
        <v>113</v>
      </c>
      <c r="D32" s="17" t="s">
        <v>114</v>
      </c>
      <c r="E32" s="18">
        <v>510</v>
      </c>
      <c r="F32" s="19" t="s">
        <v>115</v>
      </c>
      <c r="G32" s="20">
        <f t="shared" si="12"/>
        <v>59000000</v>
      </c>
      <c r="H32" s="20"/>
      <c r="I32" s="20">
        <v>25000000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>
        <v>34000000</v>
      </c>
      <c r="AD32" s="21">
        <f t="shared" si="28"/>
        <v>0.75242937288135592</v>
      </c>
      <c r="AE32" s="20">
        <f t="shared" ref="AE32:AE35" si="29">SUM(AF32:BA32)</f>
        <v>44393333</v>
      </c>
      <c r="AF32" s="20"/>
      <c r="AG32" s="20">
        <f>+'[1]FEBRERO 2019'!$K$1141</f>
        <v>23393333</v>
      </c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>
        <f>+'[2]ENERO 2019'!$AF$970</f>
        <v>21000000</v>
      </c>
      <c r="BB32" s="21">
        <f t="shared" si="14"/>
        <v>0.24757062711864408</v>
      </c>
      <c r="BC32" s="20">
        <f t="shared" si="2"/>
        <v>14606667</v>
      </c>
      <c r="BD32" s="20">
        <f t="shared" si="27"/>
        <v>0</v>
      </c>
      <c r="BE32" s="20">
        <f t="shared" si="27"/>
        <v>1606667</v>
      </c>
      <c r="BF32" s="20">
        <f t="shared" si="27"/>
        <v>0</v>
      </c>
      <c r="BG32" s="20">
        <f t="shared" si="27"/>
        <v>0</v>
      </c>
      <c r="BH32" s="20">
        <f t="shared" si="27"/>
        <v>0</v>
      </c>
      <c r="BI32" s="20">
        <f t="shared" si="27"/>
        <v>0</v>
      </c>
      <c r="BJ32" s="20">
        <f t="shared" si="27"/>
        <v>0</v>
      </c>
      <c r="BK32" s="20">
        <f t="shared" si="27"/>
        <v>0</v>
      </c>
      <c r="BL32" s="20">
        <f t="shared" si="27"/>
        <v>0</v>
      </c>
      <c r="BM32" s="20">
        <f t="shared" si="25"/>
        <v>0</v>
      </c>
      <c r="BN32" s="20">
        <f t="shared" si="25"/>
        <v>0</v>
      </c>
      <c r="BO32" s="20">
        <f t="shared" si="25"/>
        <v>0</v>
      </c>
      <c r="BP32" s="20">
        <f t="shared" si="25"/>
        <v>0</v>
      </c>
      <c r="BQ32" s="20">
        <f t="shared" si="25"/>
        <v>0</v>
      </c>
      <c r="BR32" s="20">
        <f t="shared" si="25"/>
        <v>0</v>
      </c>
      <c r="BS32" s="20">
        <f t="shared" si="25"/>
        <v>0</v>
      </c>
      <c r="BT32" s="20">
        <f t="shared" si="19"/>
        <v>0</v>
      </c>
      <c r="BU32" s="20">
        <f t="shared" si="19"/>
        <v>0</v>
      </c>
      <c r="BV32" s="20">
        <f t="shared" si="19"/>
        <v>0</v>
      </c>
      <c r="BW32" s="20">
        <f t="shared" si="19"/>
        <v>0</v>
      </c>
      <c r="BX32" s="20"/>
      <c r="BY32" s="20">
        <f t="shared" si="5"/>
        <v>13000000</v>
      </c>
      <c r="BZ32" s="21">
        <f t="shared" si="24"/>
        <v>0.53389830508474578</v>
      </c>
      <c r="CA32" s="20">
        <f t="shared" si="6"/>
        <v>31500000</v>
      </c>
      <c r="CB32" s="20"/>
      <c r="CC32" s="20">
        <f>+'[2]ENERO 2019'!$H$971</f>
        <v>21500000</v>
      </c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>
        <f>+'[1]FEBRERO 2019'!$H$1146</f>
        <v>10000000</v>
      </c>
      <c r="CX32" s="21">
        <f t="shared" si="7"/>
        <v>0.46610169491525422</v>
      </c>
      <c r="CY32" s="20">
        <f t="shared" si="8"/>
        <v>27500000</v>
      </c>
      <c r="CZ32" s="20">
        <f t="shared" si="20"/>
        <v>0</v>
      </c>
      <c r="DA32" s="20">
        <f t="shared" si="20"/>
        <v>3500000</v>
      </c>
      <c r="DB32" s="20">
        <f t="shared" si="20"/>
        <v>0</v>
      </c>
      <c r="DC32" s="20">
        <f t="shared" si="20"/>
        <v>0</v>
      </c>
      <c r="DD32" s="20">
        <f t="shared" si="20"/>
        <v>0</v>
      </c>
      <c r="DE32" s="20">
        <f t="shared" si="20"/>
        <v>0</v>
      </c>
      <c r="DF32" s="20">
        <f t="shared" si="20"/>
        <v>0</v>
      </c>
      <c r="DG32" s="20">
        <f t="shared" si="20"/>
        <v>0</v>
      </c>
      <c r="DH32" s="20">
        <f t="shared" si="20"/>
        <v>0</v>
      </c>
      <c r="DI32" s="20">
        <f t="shared" si="20"/>
        <v>0</v>
      </c>
      <c r="DJ32" s="20">
        <f t="shared" si="20"/>
        <v>0</v>
      </c>
      <c r="DK32" s="20">
        <f t="shared" si="20"/>
        <v>0</v>
      </c>
      <c r="DL32" s="20">
        <f t="shared" si="20"/>
        <v>0</v>
      </c>
      <c r="DM32" s="20">
        <f t="shared" si="20"/>
        <v>0</v>
      </c>
      <c r="DN32" s="20">
        <f t="shared" si="20"/>
        <v>0</v>
      </c>
      <c r="DO32" s="20">
        <f t="shared" si="18"/>
        <v>0</v>
      </c>
      <c r="DP32" s="20">
        <f t="shared" si="10"/>
        <v>0</v>
      </c>
      <c r="DQ32" s="20">
        <f t="shared" si="10"/>
        <v>0</v>
      </c>
      <c r="DR32" s="20">
        <f t="shared" si="10"/>
        <v>0</v>
      </c>
      <c r="DS32" s="20">
        <f t="shared" si="10"/>
        <v>0</v>
      </c>
      <c r="DT32" s="20"/>
      <c r="DU32" s="20">
        <f t="shared" si="11"/>
        <v>24000000</v>
      </c>
    </row>
    <row r="33" spans="1:125" ht="93" customHeight="1" x14ac:dyDescent="0.3">
      <c r="A33" s="25"/>
      <c r="B33" s="221" t="s">
        <v>116</v>
      </c>
      <c r="C33" s="16" t="s">
        <v>117</v>
      </c>
      <c r="D33" s="17" t="s">
        <v>118</v>
      </c>
      <c r="E33" s="18">
        <v>211</v>
      </c>
      <c r="F33" s="19" t="s">
        <v>119</v>
      </c>
      <c r="G33" s="20">
        <f t="shared" si="12"/>
        <v>897116335</v>
      </c>
      <c r="H33" s="20"/>
      <c r="I33" s="20"/>
      <c r="J33" s="20"/>
      <c r="K33" s="20"/>
      <c r="L33" s="20"/>
      <c r="M33" s="20">
        <v>244096406</v>
      </c>
      <c r="N33" s="20">
        <v>300000000</v>
      </c>
      <c r="O33" s="20">
        <f>20000000+30000000</f>
        <v>50000000</v>
      </c>
      <c r="P33" s="20"/>
      <c r="Q33" s="20">
        <v>40000000</v>
      </c>
      <c r="R33" s="20"/>
      <c r="S33" s="20"/>
      <c r="T33" s="20">
        <f>40000000+11586236</f>
        <v>51586236</v>
      </c>
      <c r="U33" s="20"/>
      <c r="V33" s="20">
        <v>30000000</v>
      </c>
      <c r="W33" s="20"/>
      <c r="X33" s="20"/>
      <c r="Y33" s="20"/>
      <c r="Z33" s="20"/>
      <c r="AA33" s="20"/>
      <c r="AB33" s="20"/>
      <c r="AC33" s="20">
        <f>181433693</f>
        <v>181433693</v>
      </c>
      <c r="AD33" s="21">
        <f t="shared" si="28"/>
        <v>7.8027784434445725E-3</v>
      </c>
      <c r="AE33" s="20">
        <f t="shared" si="29"/>
        <v>7000000</v>
      </c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>
        <f>+'[2]ENERO 2019'!$AF$110</f>
        <v>7000000</v>
      </c>
      <c r="BB33" s="21">
        <f t="shared" si="14"/>
        <v>0.99219722155655543</v>
      </c>
      <c r="BC33" s="20">
        <f t="shared" si="2"/>
        <v>890116335</v>
      </c>
      <c r="BD33" s="20">
        <f t="shared" si="27"/>
        <v>0</v>
      </c>
      <c r="BE33" s="20">
        <f t="shared" si="27"/>
        <v>0</v>
      </c>
      <c r="BF33" s="20">
        <f t="shared" si="27"/>
        <v>0</v>
      </c>
      <c r="BG33" s="20">
        <f t="shared" si="27"/>
        <v>0</v>
      </c>
      <c r="BH33" s="20">
        <f t="shared" si="27"/>
        <v>0</v>
      </c>
      <c r="BI33" s="20">
        <f t="shared" si="27"/>
        <v>244096406</v>
      </c>
      <c r="BJ33" s="20">
        <f t="shared" si="27"/>
        <v>300000000</v>
      </c>
      <c r="BK33" s="20">
        <f t="shared" si="27"/>
        <v>50000000</v>
      </c>
      <c r="BL33" s="20">
        <f t="shared" si="27"/>
        <v>0</v>
      </c>
      <c r="BM33" s="20">
        <f t="shared" si="25"/>
        <v>40000000</v>
      </c>
      <c r="BN33" s="20">
        <f t="shared" si="25"/>
        <v>0</v>
      </c>
      <c r="BO33" s="20">
        <f t="shared" si="25"/>
        <v>0</v>
      </c>
      <c r="BP33" s="20">
        <f t="shared" si="25"/>
        <v>51586236</v>
      </c>
      <c r="BQ33" s="20">
        <f t="shared" si="25"/>
        <v>0</v>
      </c>
      <c r="BR33" s="20">
        <f t="shared" si="25"/>
        <v>30000000</v>
      </c>
      <c r="BS33" s="20">
        <f t="shared" si="25"/>
        <v>0</v>
      </c>
      <c r="BT33" s="20">
        <f t="shared" si="19"/>
        <v>0</v>
      </c>
      <c r="BU33" s="20">
        <f t="shared" si="19"/>
        <v>0</v>
      </c>
      <c r="BV33" s="20">
        <f t="shared" si="19"/>
        <v>0</v>
      </c>
      <c r="BW33" s="20">
        <f t="shared" si="19"/>
        <v>0</v>
      </c>
      <c r="BX33" s="20"/>
      <c r="BY33" s="20">
        <f t="shared" si="5"/>
        <v>174433693</v>
      </c>
      <c r="BZ33" s="21">
        <f t="shared" si="24"/>
        <v>0</v>
      </c>
      <c r="CA33" s="20">
        <f t="shared" si="6"/>
        <v>0</v>
      </c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1">
        <f t="shared" si="7"/>
        <v>1</v>
      </c>
      <c r="CY33" s="20">
        <f t="shared" si="8"/>
        <v>897116335</v>
      </c>
      <c r="CZ33" s="20">
        <f t="shared" si="20"/>
        <v>0</v>
      </c>
      <c r="DA33" s="20">
        <f t="shared" si="20"/>
        <v>0</v>
      </c>
      <c r="DB33" s="20">
        <f t="shared" si="20"/>
        <v>0</v>
      </c>
      <c r="DC33" s="20">
        <f t="shared" si="20"/>
        <v>0</v>
      </c>
      <c r="DD33" s="20">
        <f t="shared" si="20"/>
        <v>0</v>
      </c>
      <c r="DE33" s="20">
        <f t="shared" si="20"/>
        <v>244096406</v>
      </c>
      <c r="DF33" s="20">
        <f t="shared" si="20"/>
        <v>300000000</v>
      </c>
      <c r="DG33" s="20">
        <f t="shared" si="20"/>
        <v>50000000</v>
      </c>
      <c r="DH33" s="20">
        <f t="shared" si="20"/>
        <v>0</v>
      </c>
      <c r="DI33" s="20">
        <f t="shared" si="20"/>
        <v>40000000</v>
      </c>
      <c r="DJ33" s="20">
        <f t="shared" si="20"/>
        <v>0</v>
      </c>
      <c r="DK33" s="20">
        <f t="shared" si="20"/>
        <v>0</v>
      </c>
      <c r="DL33" s="20">
        <f t="shared" si="20"/>
        <v>51586236</v>
      </c>
      <c r="DM33" s="20">
        <f t="shared" si="20"/>
        <v>0</v>
      </c>
      <c r="DN33" s="20">
        <f t="shared" si="20"/>
        <v>30000000</v>
      </c>
      <c r="DO33" s="20">
        <f t="shared" si="18"/>
        <v>0</v>
      </c>
      <c r="DP33" s="20">
        <f t="shared" si="10"/>
        <v>0</v>
      </c>
      <c r="DQ33" s="20">
        <f t="shared" si="10"/>
        <v>0</v>
      </c>
      <c r="DR33" s="20">
        <f t="shared" si="10"/>
        <v>0</v>
      </c>
      <c r="DS33" s="20">
        <f t="shared" si="10"/>
        <v>0</v>
      </c>
      <c r="DT33" s="20"/>
      <c r="DU33" s="20">
        <f t="shared" si="11"/>
        <v>181433693</v>
      </c>
    </row>
    <row r="34" spans="1:125" ht="60" customHeight="1" x14ac:dyDescent="0.3">
      <c r="A34" s="25"/>
      <c r="B34" s="221"/>
      <c r="C34" s="16" t="s">
        <v>120</v>
      </c>
      <c r="D34" s="17" t="s">
        <v>121</v>
      </c>
      <c r="E34" s="18">
        <v>510</v>
      </c>
      <c r="F34" s="19" t="s">
        <v>49</v>
      </c>
      <c r="G34" s="20">
        <f t="shared" si="12"/>
        <v>5000000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>
        <v>5000000</v>
      </c>
      <c r="X34" s="20"/>
      <c r="Y34" s="20"/>
      <c r="Z34" s="20"/>
      <c r="AA34" s="20"/>
      <c r="AB34" s="20"/>
      <c r="AC34" s="20"/>
      <c r="AD34" s="21">
        <f t="shared" si="28"/>
        <v>0</v>
      </c>
      <c r="AE34" s="20">
        <f t="shared" si="29"/>
        <v>0</v>
      </c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1">
        <f t="shared" si="14"/>
        <v>1</v>
      </c>
      <c r="BC34" s="20">
        <f t="shared" si="2"/>
        <v>5000000</v>
      </c>
      <c r="BD34" s="20">
        <f t="shared" si="27"/>
        <v>0</v>
      </c>
      <c r="BE34" s="20">
        <f t="shared" si="27"/>
        <v>0</v>
      </c>
      <c r="BF34" s="20">
        <f t="shared" si="27"/>
        <v>0</v>
      </c>
      <c r="BG34" s="20">
        <f t="shared" si="27"/>
        <v>0</v>
      </c>
      <c r="BH34" s="20">
        <f t="shared" si="27"/>
        <v>0</v>
      </c>
      <c r="BI34" s="20">
        <f t="shared" si="27"/>
        <v>0</v>
      </c>
      <c r="BJ34" s="20">
        <f t="shared" si="27"/>
        <v>0</v>
      </c>
      <c r="BK34" s="20">
        <f t="shared" si="27"/>
        <v>0</v>
      </c>
      <c r="BL34" s="20">
        <f t="shared" si="27"/>
        <v>0</v>
      </c>
      <c r="BM34" s="20">
        <f t="shared" si="25"/>
        <v>0</v>
      </c>
      <c r="BN34" s="20">
        <f t="shared" si="25"/>
        <v>0</v>
      </c>
      <c r="BO34" s="20">
        <f t="shared" si="25"/>
        <v>0</v>
      </c>
      <c r="BP34" s="20">
        <f t="shared" si="25"/>
        <v>0</v>
      </c>
      <c r="BQ34" s="20">
        <f t="shared" si="25"/>
        <v>0</v>
      </c>
      <c r="BR34" s="20">
        <f t="shared" si="25"/>
        <v>0</v>
      </c>
      <c r="BS34" s="20">
        <f t="shared" si="25"/>
        <v>5000000</v>
      </c>
      <c r="BT34" s="20">
        <f t="shared" si="19"/>
        <v>0</v>
      </c>
      <c r="BU34" s="20">
        <f t="shared" si="19"/>
        <v>0</v>
      </c>
      <c r="BV34" s="20">
        <f t="shared" si="19"/>
        <v>0</v>
      </c>
      <c r="BW34" s="20">
        <f t="shared" si="19"/>
        <v>0</v>
      </c>
      <c r="BX34" s="20"/>
      <c r="BY34" s="20">
        <f t="shared" si="5"/>
        <v>0</v>
      </c>
      <c r="BZ34" s="21">
        <f t="shared" si="24"/>
        <v>0</v>
      </c>
      <c r="CA34" s="20">
        <f t="shared" si="6"/>
        <v>0</v>
      </c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1">
        <f t="shared" si="7"/>
        <v>1</v>
      </c>
      <c r="CY34" s="20">
        <f t="shared" si="8"/>
        <v>5000000</v>
      </c>
      <c r="CZ34" s="20">
        <f t="shared" si="20"/>
        <v>0</v>
      </c>
      <c r="DA34" s="20">
        <f t="shared" si="20"/>
        <v>0</v>
      </c>
      <c r="DB34" s="20">
        <f t="shared" si="20"/>
        <v>0</v>
      </c>
      <c r="DC34" s="20">
        <f t="shared" si="20"/>
        <v>0</v>
      </c>
      <c r="DD34" s="20">
        <f t="shared" si="20"/>
        <v>0</v>
      </c>
      <c r="DE34" s="20">
        <f t="shared" si="20"/>
        <v>0</v>
      </c>
      <c r="DF34" s="20">
        <f t="shared" si="20"/>
        <v>0</v>
      </c>
      <c r="DG34" s="20">
        <f t="shared" si="20"/>
        <v>0</v>
      </c>
      <c r="DH34" s="20">
        <f t="shared" si="20"/>
        <v>0</v>
      </c>
      <c r="DI34" s="20">
        <f t="shared" si="20"/>
        <v>0</v>
      </c>
      <c r="DJ34" s="20">
        <f t="shared" si="20"/>
        <v>0</v>
      </c>
      <c r="DK34" s="20">
        <f t="shared" si="20"/>
        <v>0</v>
      </c>
      <c r="DL34" s="20">
        <f t="shared" si="20"/>
        <v>0</v>
      </c>
      <c r="DM34" s="20">
        <f t="shared" si="20"/>
        <v>0</v>
      </c>
      <c r="DN34" s="20">
        <f t="shared" si="20"/>
        <v>0</v>
      </c>
      <c r="DO34" s="20">
        <f t="shared" si="18"/>
        <v>5000000</v>
      </c>
      <c r="DP34" s="20">
        <f t="shared" si="10"/>
        <v>0</v>
      </c>
      <c r="DQ34" s="20">
        <f t="shared" si="10"/>
        <v>0</v>
      </c>
      <c r="DR34" s="20">
        <f t="shared" si="10"/>
        <v>0</v>
      </c>
      <c r="DS34" s="20">
        <f t="shared" si="10"/>
        <v>0</v>
      </c>
      <c r="DT34" s="20"/>
      <c r="DU34" s="20">
        <f t="shared" si="11"/>
        <v>0</v>
      </c>
    </row>
    <row r="35" spans="1:125" ht="36.75" customHeight="1" x14ac:dyDescent="0.3">
      <c r="A35" s="25"/>
      <c r="B35" s="221"/>
      <c r="C35" s="16" t="s">
        <v>122</v>
      </c>
      <c r="D35" s="17" t="s">
        <v>123</v>
      </c>
      <c r="E35" s="18">
        <v>510</v>
      </c>
      <c r="F35" s="19" t="s">
        <v>49</v>
      </c>
      <c r="G35" s="20">
        <f t="shared" si="12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0"/>
      <c r="AD35" s="21">
        <f t="shared" si="28"/>
        <v>0</v>
      </c>
      <c r="AE35" s="20">
        <f t="shared" si="29"/>
        <v>0</v>
      </c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1">
        <f t="shared" si="14"/>
        <v>1</v>
      </c>
      <c r="BC35" s="20">
        <f t="shared" si="2"/>
        <v>5000000</v>
      </c>
      <c r="BD35" s="20">
        <f t="shared" si="27"/>
        <v>0</v>
      </c>
      <c r="BE35" s="20">
        <f t="shared" si="27"/>
        <v>0</v>
      </c>
      <c r="BF35" s="20">
        <f t="shared" si="27"/>
        <v>0</v>
      </c>
      <c r="BG35" s="20">
        <f t="shared" si="27"/>
        <v>0</v>
      </c>
      <c r="BH35" s="20">
        <f t="shared" si="27"/>
        <v>0</v>
      </c>
      <c r="BI35" s="20">
        <f t="shared" si="27"/>
        <v>0</v>
      </c>
      <c r="BJ35" s="20">
        <f t="shared" si="27"/>
        <v>0</v>
      </c>
      <c r="BK35" s="20">
        <f t="shared" si="27"/>
        <v>0</v>
      </c>
      <c r="BL35" s="20">
        <f t="shared" si="27"/>
        <v>0</v>
      </c>
      <c r="BM35" s="20">
        <f t="shared" si="25"/>
        <v>0</v>
      </c>
      <c r="BN35" s="20">
        <f t="shared" si="25"/>
        <v>0</v>
      </c>
      <c r="BO35" s="20">
        <f t="shared" si="25"/>
        <v>0</v>
      </c>
      <c r="BP35" s="20">
        <f t="shared" si="25"/>
        <v>0</v>
      </c>
      <c r="BQ35" s="20">
        <f t="shared" si="25"/>
        <v>0</v>
      </c>
      <c r="BR35" s="20">
        <f t="shared" si="25"/>
        <v>0</v>
      </c>
      <c r="BS35" s="20">
        <f t="shared" si="25"/>
        <v>5000000</v>
      </c>
      <c r="BT35" s="20">
        <f>X35-AV35</f>
        <v>0</v>
      </c>
      <c r="BU35" s="20">
        <f t="shared" si="19"/>
        <v>0</v>
      </c>
      <c r="BV35" s="20">
        <f t="shared" si="19"/>
        <v>0</v>
      </c>
      <c r="BW35" s="20">
        <f t="shared" si="19"/>
        <v>0</v>
      </c>
      <c r="BX35" s="20"/>
      <c r="BY35" s="20">
        <f t="shared" si="5"/>
        <v>0</v>
      </c>
      <c r="BZ35" s="21">
        <f t="shared" si="24"/>
        <v>0</v>
      </c>
      <c r="CA35" s="20">
        <f t="shared" si="6"/>
        <v>0</v>
      </c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1">
        <f t="shared" si="7"/>
        <v>1</v>
      </c>
      <c r="CY35" s="20">
        <f t="shared" si="8"/>
        <v>5000000</v>
      </c>
      <c r="CZ35" s="20">
        <f t="shared" si="20"/>
        <v>0</v>
      </c>
      <c r="DA35" s="20">
        <f t="shared" si="20"/>
        <v>0</v>
      </c>
      <c r="DB35" s="20">
        <f t="shared" si="20"/>
        <v>0</v>
      </c>
      <c r="DC35" s="20">
        <f t="shared" si="20"/>
        <v>0</v>
      </c>
      <c r="DD35" s="20">
        <f t="shared" si="20"/>
        <v>0</v>
      </c>
      <c r="DE35" s="20">
        <f t="shared" si="20"/>
        <v>0</v>
      </c>
      <c r="DF35" s="20">
        <f t="shared" si="20"/>
        <v>0</v>
      </c>
      <c r="DG35" s="20">
        <f t="shared" si="20"/>
        <v>0</v>
      </c>
      <c r="DH35" s="20">
        <f t="shared" si="20"/>
        <v>0</v>
      </c>
      <c r="DI35" s="20">
        <f t="shared" si="20"/>
        <v>0</v>
      </c>
      <c r="DJ35" s="20">
        <f t="shared" si="20"/>
        <v>0</v>
      </c>
      <c r="DK35" s="20">
        <f t="shared" si="20"/>
        <v>0</v>
      </c>
      <c r="DL35" s="20">
        <f t="shared" si="20"/>
        <v>0</v>
      </c>
      <c r="DM35" s="20">
        <f t="shared" si="20"/>
        <v>0</v>
      </c>
      <c r="DN35" s="20">
        <f t="shared" si="20"/>
        <v>0</v>
      </c>
      <c r="DO35" s="20">
        <f t="shared" si="18"/>
        <v>5000000</v>
      </c>
      <c r="DP35" s="20">
        <f t="shared" si="10"/>
        <v>0</v>
      </c>
      <c r="DQ35" s="20">
        <f t="shared" si="10"/>
        <v>0</v>
      </c>
      <c r="DR35" s="20">
        <f t="shared" si="10"/>
        <v>0</v>
      </c>
      <c r="DS35" s="20">
        <f t="shared" si="10"/>
        <v>0</v>
      </c>
      <c r="DT35" s="20"/>
      <c r="DU35" s="20">
        <f t="shared" si="11"/>
        <v>0</v>
      </c>
    </row>
    <row r="36" spans="1:125" ht="59.25" customHeight="1" x14ac:dyDescent="0.3">
      <c r="A36" s="32"/>
      <c r="B36" s="222"/>
      <c r="C36" s="16" t="s">
        <v>124</v>
      </c>
      <c r="D36" s="17" t="s">
        <v>125</v>
      </c>
      <c r="E36" s="18">
        <v>510</v>
      </c>
      <c r="F36" s="19" t="s">
        <v>49</v>
      </c>
      <c r="G36" s="20">
        <f t="shared" si="12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0"/>
      <c r="AD36" s="21">
        <f t="shared" si="28"/>
        <v>0</v>
      </c>
      <c r="AE36" s="20">
        <f t="shared" si="1"/>
        <v>0</v>
      </c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1">
        <f t="shared" si="14"/>
        <v>1</v>
      </c>
      <c r="BC36" s="20">
        <f t="shared" si="2"/>
        <v>5000000</v>
      </c>
      <c r="BD36" s="20">
        <f t="shared" si="27"/>
        <v>0</v>
      </c>
      <c r="BE36" s="20">
        <f t="shared" si="27"/>
        <v>0</v>
      </c>
      <c r="BF36" s="20">
        <f t="shared" si="27"/>
        <v>0</v>
      </c>
      <c r="BG36" s="20">
        <f t="shared" si="27"/>
        <v>0</v>
      </c>
      <c r="BH36" s="20">
        <f t="shared" si="27"/>
        <v>0</v>
      </c>
      <c r="BI36" s="20">
        <f t="shared" si="27"/>
        <v>0</v>
      </c>
      <c r="BJ36" s="20">
        <f t="shared" si="27"/>
        <v>0</v>
      </c>
      <c r="BK36" s="20">
        <f t="shared" si="27"/>
        <v>0</v>
      </c>
      <c r="BL36" s="20">
        <f t="shared" si="27"/>
        <v>0</v>
      </c>
      <c r="BM36" s="20">
        <f t="shared" si="25"/>
        <v>0</v>
      </c>
      <c r="BN36" s="20">
        <f t="shared" si="25"/>
        <v>0</v>
      </c>
      <c r="BO36" s="20">
        <f t="shared" si="25"/>
        <v>0</v>
      </c>
      <c r="BP36" s="20">
        <f t="shared" si="25"/>
        <v>0</v>
      </c>
      <c r="BQ36" s="20">
        <f t="shared" si="25"/>
        <v>0</v>
      </c>
      <c r="BR36" s="20">
        <f t="shared" si="25"/>
        <v>0</v>
      </c>
      <c r="BS36" s="20">
        <f>W36-AU36</f>
        <v>5000000</v>
      </c>
      <c r="BT36" s="20">
        <f>X36-AV36</f>
        <v>0</v>
      </c>
      <c r="BU36" s="20">
        <f t="shared" si="19"/>
        <v>0</v>
      </c>
      <c r="BV36" s="20">
        <f t="shared" si="19"/>
        <v>0</v>
      </c>
      <c r="BW36" s="20">
        <f t="shared" si="19"/>
        <v>0</v>
      </c>
      <c r="BX36" s="20"/>
      <c r="BY36" s="20">
        <f t="shared" si="5"/>
        <v>0</v>
      </c>
      <c r="BZ36" s="21">
        <f t="shared" si="24"/>
        <v>0</v>
      </c>
      <c r="CA36" s="20">
        <f t="shared" si="6"/>
        <v>0</v>
      </c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1">
        <f t="shared" si="7"/>
        <v>1</v>
      </c>
      <c r="CY36" s="20">
        <f t="shared" si="8"/>
        <v>5000000</v>
      </c>
      <c r="CZ36" s="20">
        <f t="shared" si="20"/>
        <v>0</v>
      </c>
      <c r="DA36" s="20">
        <f t="shared" si="20"/>
        <v>0</v>
      </c>
      <c r="DB36" s="20">
        <f t="shared" si="20"/>
        <v>0</v>
      </c>
      <c r="DC36" s="20">
        <f t="shared" si="20"/>
        <v>0</v>
      </c>
      <c r="DD36" s="20">
        <f t="shared" si="20"/>
        <v>0</v>
      </c>
      <c r="DE36" s="20">
        <f t="shared" si="20"/>
        <v>0</v>
      </c>
      <c r="DF36" s="20">
        <f t="shared" si="20"/>
        <v>0</v>
      </c>
      <c r="DG36" s="20">
        <f t="shared" si="20"/>
        <v>0</v>
      </c>
      <c r="DH36" s="20">
        <f t="shared" si="20"/>
        <v>0</v>
      </c>
      <c r="DI36" s="20">
        <f t="shared" si="20"/>
        <v>0</v>
      </c>
      <c r="DJ36" s="20">
        <f t="shared" si="20"/>
        <v>0</v>
      </c>
      <c r="DK36" s="20">
        <f t="shared" si="20"/>
        <v>0</v>
      </c>
      <c r="DL36" s="20">
        <f t="shared" si="20"/>
        <v>0</v>
      </c>
      <c r="DM36" s="20">
        <f t="shared" si="20"/>
        <v>0</v>
      </c>
      <c r="DN36" s="20">
        <f t="shared" si="20"/>
        <v>0</v>
      </c>
      <c r="DO36" s="20">
        <f t="shared" si="18"/>
        <v>5000000</v>
      </c>
      <c r="DP36" s="20">
        <f t="shared" si="10"/>
        <v>0</v>
      </c>
      <c r="DQ36" s="20">
        <f t="shared" si="10"/>
        <v>0</v>
      </c>
      <c r="DR36" s="20">
        <f t="shared" si="10"/>
        <v>0</v>
      </c>
      <c r="DS36" s="20">
        <f t="shared" si="10"/>
        <v>0</v>
      </c>
      <c r="DT36" s="20"/>
      <c r="DU36" s="20">
        <f t="shared" si="11"/>
        <v>0</v>
      </c>
    </row>
    <row r="37" spans="1:125" s="38" customFormat="1" ht="17.25" customHeight="1" thickBot="1" x14ac:dyDescent="0.35">
      <c r="A37" s="33"/>
      <c r="B37" s="223" t="s">
        <v>126</v>
      </c>
      <c r="C37" s="224"/>
      <c r="D37" s="224"/>
      <c r="E37" s="225"/>
      <c r="F37" s="34"/>
      <c r="G37" s="35">
        <f>SUM(G4:G36)</f>
        <v>3775071443</v>
      </c>
      <c r="H37" s="35">
        <f t="shared" ref="H37:AC37" si="30">SUM(H4:H36)</f>
        <v>0</v>
      </c>
      <c r="I37" s="35">
        <f t="shared" si="30"/>
        <v>1141800000</v>
      </c>
      <c r="J37" s="35">
        <f t="shared" si="30"/>
        <v>80644090</v>
      </c>
      <c r="K37" s="35">
        <f t="shared" si="30"/>
        <v>0</v>
      </c>
      <c r="L37" s="35">
        <f t="shared" si="30"/>
        <v>0</v>
      </c>
      <c r="M37" s="35">
        <f t="shared" si="30"/>
        <v>244096406</v>
      </c>
      <c r="N37" s="35">
        <f t="shared" si="30"/>
        <v>300000000</v>
      </c>
      <c r="O37" s="35">
        <f t="shared" si="30"/>
        <v>50000000</v>
      </c>
      <c r="P37" s="35">
        <f t="shared" si="30"/>
        <v>0</v>
      </c>
      <c r="Q37" s="35">
        <f t="shared" si="30"/>
        <v>40000000</v>
      </c>
      <c r="R37" s="35">
        <f t="shared" si="30"/>
        <v>0</v>
      </c>
      <c r="S37" s="35">
        <f t="shared" si="30"/>
        <v>0</v>
      </c>
      <c r="T37" s="35">
        <f t="shared" si="30"/>
        <v>51586236</v>
      </c>
      <c r="U37" s="35">
        <f t="shared" si="30"/>
        <v>0</v>
      </c>
      <c r="V37" s="35">
        <f t="shared" si="30"/>
        <v>30000000</v>
      </c>
      <c r="W37" s="35">
        <f t="shared" si="30"/>
        <v>312000000</v>
      </c>
      <c r="X37" s="35">
        <f t="shared" si="30"/>
        <v>54000000</v>
      </c>
      <c r="Y37" s="35">
        <f t="shared" si="30"/>
        <v>0</v>
      </c>
      <c r="Z37" s="35">
        <f t="shared" si="30"/>
        <v>0</v>
      </c>
      <c r="AA37" s="35">
        <f t="shared" si="30"/>
        <v>0</v>
      </c>
      <c r="AB37" s="35">
        <f t="shared" si="30"/>
        <v>972811018</v>
      </c>
      <c r="AC37" s="35">
        <f t="shared" si="30"/>
        <v>498133693</v>
      </c>
      <c r="AD37" s="36">
        <f t="shared" si="28"/>
        <v>0.22952558119308683</v>
      </c>
      <c r="AE37" s="37">
        <f t="shared" ref="AE37:BA37" si="31">SUM(AE4:AE36)</f>
        <v>866475467</v>
      </c>
      <c r="AF37" s="37">
        <f t="shared" si="31"/>
        <v>0</v>
      </c>
      <c r="AG37" s="37">
        <f t="shared" si="31"/>
        <v>658218343</v>
      </c>
      <c r="AH37" s="37">
        <f t="shared" si="31"/>
        <v>0</v>
      </c>
      <c r="AI37" s="37">
        <f t="shared" si="31"/>
        <v>0</v>
      </c>
      <c r="AJ37" s="37">
        <f t="shared" si="31"/>
        <v>0</v>
      </c>
      <c r="AK37" s="37">
        <f t="shared" si="31"/>
        <v>0</v>
      </c>
      <c r="AL37" s="37">
        <f t="shared" si="31"/>
        <v>0</v>
      </c>
      <c r="AM37" s="37">
        <f t="shared" si="31"/>
        <v>0</v>
      </c>
      <c r="AN37" s="37">
        <f t="shared" si="31"/>
        <v>0</v>
      </c>
      <c r="AO37" s="37">
        <f t="shared" si="31"/>
        <v>0</v>
      </c>
      <c r="AP37" s="37">
        <f t="shared" si="31"/>
        <v>0</v>
      </c>
      <c r="AQ37" s="37">
        <f t="shared" si="31"/>
        <v>0</v>
      </c>
      <c r="AR37" s="37">
        <f t="shared" si="31"/>
        <v>0</v>
      </c>
      <c r="AS37" s="37">
        <f t="shared" si="31"/>
        <v>0</v>
      </c>
      <c r="AT37" s="37">
        <f t="shared" si="31"/>
        <v>0</v>
      </c>
      <c r="AU37" s="37">
        <f t="shared" si="31"/>
        <v>93675820</v>
      </c>
      <c r="AV37" s="37">
        <f t="shared" si="31"/>
        <v>0</v>
      </c>
      <c r="AW37" s="37">
        <f t="shared" si="31"/>
        <v>0</v>
      </c>
      <c r="AX37" s="37">
        <f t="shared" si="31"/>
        <v>0</v>
      </c>
      <c r="AY37" s="37">
        <f t="shared" si="31"/>
        <v>0</v>
      </c>
      <c r="AZ37" s="37"/>
      <c r="BA37" s="37">
        <f t="shared" si="31"/>
        <v>114581304</v>
      </c>
      <c r="BB37" s="36">
        <f t="shared" si="14"/>
        <v>0.77047441880691314</v>
      </c>
      <c r="BC37" s="37">
        <f t="shared" ref="BC37:BY37" si="32">SUM(BC4:BC36)</f>
        <v>2908595976</v>
      </c>
      <c r="BD37" s="37">
        <f t="shared" si="32"/>
        <v>0</v>
      </c>
      <c r="BE37" s="37">
        <f t="shared" si="32"/>
        <v>483581657</v>
      </c>
      <c r="BF37" s="37">
        <f t="shared" si="32"/>
        <v>80644090</v>
      </c>
      <c r="BG37" s="37">
        <f t="shared" si="32"/>
        <v>0</v>
      </c>
      <c r="BH37" s="37">
        <f t="shared" si="32"/>
        <v>0</v>
      </c>
      <c r="BI37" s="37">
        <f t="shared" si="32"/>
        <v>244096406</v>
      </c>
      <c r="BJ37" s="37">
        <f t="shared" si="32"/>
        <v>300000000</v>
      </c>
      <c r="BK37" s="37">
        <f t="shared" si="32"/>
        <v>50000000</v>
      </c>
      <c r="BL37" s="37">
        <f t="shared" si="32"/>
        <v>0</v>
      </c>
      <c r="BM37" s="37">
        <f t="shared" si="32"/>
        <v>40000000</v>
      </c>
      <c r="BN37" s="37">
        <f t="shared" si="32"/>
        <v>0</v>
      </c>
      <c r="BO37" s="37">
        <f t="shared" si="32"/>
        <v>0</v>
      </c>
      <c r="BP37" s="37">
        <f t="shared" si="32"/>
        <v>51586236</v>
      </c>
      <c r="BQ37" s="37">
        <f t="shared" si="32"/>
        <v>0</v>
      </c>
      <c r="BR37" s="37">
        <f t="shared" si="32"/>
        <v>30000000</v>
      </c>
      <c r="BS37" s="37">
        <f t="shared" si="32"/>
        <v>218324180</v>
      </c>
      <c r="BT37" s="37">
        <f t="shared" si="32"/>
        <v>54000000</v>
      </c>
      <c r="BU37" s="37">
        <f t="shared" si="32"/>
        <v>0</v>
      </c>
      <c r="BV37" s="37">
        <f t="shared" si="32"/>
        <v>0</v>
      </c>
      <c r="BW37" s="37">
        <f t="shared" si="32"/>
        <v>0</v>
      </c>
      <c r="BX37" s="37">
        <f t="shared" si="32"/>
        <v>972811018</v>
      </c>
      <c r="BY37" s="37">
        <f t="shared" si="32"/>
        <v>383552389</v>
      </c>
      <c r="BZ37" s="36">
        <f t="shared" si="24"/>
        <v>7.9340971031260032E-2</v>
      </c>
      <c r="CA37" s="37">
        <f t="shared" ref="CA37:CW37" si="33">SUM(CA4:CA36)</f>
        <v>299517834</v>
      </c>
      <c r="CB37" s="37">
        <f t="shared" si="33"/>
        <v>0</v>
      </c>
      <c r="CC37" s="37">
        <f t="shared" si="33"/>
        <v>208864056</v>
      </c>
      <c r="CD37" s="37">
        <f t="shared" si="33"/>
        <v>0</v>
      </c>
      <c r="CE37" s="37">
        <f t="shared" si="33"/>
        <v>0</v>
      </c>
      <c r="CF37" s="37">
        <f t="shared" si="33"/>
        <v>0</v>
      </c>
      <c r="CG37" s="37">
        <f t="shared" si="33"/>
        <v>0</v>
      </c>
      <c r="CH37" s="37">
        <f t="shared" si="33"/>
        <v>0</v>
      </c>
      <c r="CI37" s="37">
        <f t="shared" si="33"/>
        <v>0</v>
      </c>
      <c r="CJ37" s="37">
        <f t="shared" si="33"/>
        <v>0</v>
      </c>
      <c r="CK37" s="37">
        <f t="shared" si="33"/>
        <v>0</v>
      </c>
      <c r="CL37" s="37">
        <f t="shared" si="33"/>
        <v>0</v>
      </c>
      <c r="CM37" s="37">
        <f t="shared" si="33"/>
        <v>0</v>
      </c>
      <c r="CN37" s="37">
        <f t="shared" si="33"/>
        <v>0</v>
      </c>
      <c r="CO37" s="37">
        <f t="shared" si="33"/>
        <v>0</v>
      </c>
      <c r="CP37" s="37">
        <f t="shared" si="33"/>
        <v>0</v>
      </c>
      <c r="CQ37" s="37">
        <f t="shared" si="33"/>
        <v>26182476</v>
      </c>
      <c r="CR37" s="37">
        <f t="shared" si="33"/>
        <v>0</v>
      </c>
      <c r="CS37" s="37">
        <f t="shared" si="33"/>
        <v>0</v>
      </c>
      <c r="CT37" s="37">
        <f t="shared" si="33"/>
        <v>0</v>
      </c>
      <c r="CU37" s="37">
        <f t="shared" si="33"/>
        <v>0</v>
      </c>
      <c r="CV37" s="37"/>
      <c r="CW37" s="37">
        <f t="shared" si="33"/>
        <v>64471302</v>
      </c>
      <c r="CX37" s="36">
        <f t="shared" si="7"/>
        <v>0.92065902896873997</v>
      </c>
      <c r="CY37" s="37">
        <f t="shared" ref="CY37:DU37" si="34">SUM(CY4:CY36)</f>
        <v>3475553609</v>
      </c>
      <c r="CZ37" s="37">
        <f t="shared" si="34"/>
        <v>0</v>
      </c>
      <c r="DA37" s="37">
        <f t="shared" si="34"/>
        <v>932935944</v>
      </c>
      <c r="DB37" s="37">
        <f t="shared" si="34"/>
        <v>80644090</v>
      </c>
      <c r="DC37" s="37">
        <f t="shared" si="34"/>
        <v>0</v>
      </c>
      <c r="DD37" s="37">
        <f t="shared" si="34"/>
        <v>0</v>
      </c>
      <c r="DE37" s="37">
        <f t="shared" si="34"/>
        <v>244096406</v>
      </c>
      <c r="DF37" s="37">
        <f t="shared" si="34"/>
        <v>300000000</v>
      </c>
      <c r="DG37" s="37">
        <f t="shared" si="34"/>
        <v>50000000</v>
      </c>
      <c r="DH37" s="37">
        <f t="shared" si="34"/>
        <v>0</v>
      </c>
      <c r="DI37" s="37">
        <f t="shared" si="34"/>
        <v>40000000</v>
      </c>
      <c r="DJ37" s="37">
        <f t="shared" si="34"/>
        <v>0</v>
      </c>
      <c r="DK37" s="37">
        <f t="shared" si="34"/>
        <v>0</v>
      </c>
      <c r="DL37" s="37">
        <f t="shared" si="34"/>
        <v>51586236</v>
      </c>
      <c r="DM37" s="37">
        <f t="shared" si="34"/>
        <v>0</v>
      </c>
      <c r="DN37" s="37">
        <f t="shared" si="34"/>
        <v>30000000</v>
      </c>
      <c r="DO37" s="37">
        <f t="shared" si="34"/>
        <v>285817524</v>
      </c>
      <c r="DP37" s="37">
        <f t="shared" si="34"/>
        <v>54000000</v>
      </c>
      <c r="DQ37" s="37">
        <f t="shared" si="34"/>
        <v>0</v>
      </c>
      <c r="DR37" s="37">
        <f t="shared" si="34"/>
        <v>0</v>
      </c>
      <c r="DS37" s="37">
        <f t="shared" si="34"/>
        <v>0</v>
      </c>
      <c r="DT37" s="37">
        <f t="shared" si="34"/>
        <v>972811018</v>
      </c>
      <c r="DU37" s="37">
        <f t="shared" si="34"/>
        <v>433662391</v>
      </c>
    </row>
    <row r="38" spans="1:125" ht="36" customHeight="1" thickTop="1" x14ac:dyDescent="0.3">
      <c r="A38" s="15" t="s">
        <v>127</v>
      </c>
      <c r="B38" s="226" t="s">
        <v>128</v>
      </c>
      <c r="C38" s="16" t="s">
        <v>129</v>
      </c>
      <c r="D38" s="17" t="s">
        <v>130</v>
      </c>
      <c r="E38" s="18">
        <v>410</v>
      </c>
      <c r="F38" s="19" t="s">
        <v>131</v>
      </c>
      <c r="G38" s="20">
        <f t="shared" si="12"/>
        <v>105848404</v>
      </c>
      <c r="H38" s="20"/>
      <c r="I38" s="20"/>
      <c r="J38" s="20"/>
      <c r="K38" s="20"/>
      <c r="L38" s="20"/>
      <c r="M38" s="20"/>
      <c r="N38" s="20">
        <v>105848404</v>
      </c>
      <c r="O38" s="29"/>
      <c r="P38" s="29"/>
      <c r="Q38" s="29"/>
      <c r="R38" s="24"/>
      <c r="S38" s="24"/>
      <c r="T38" s="24"/>
      <c r="U38" s="24"/>
      <c r="V38" s="29"/>
      <c r="W38" s="20"/>
      <c r="X38" s="29"/>
      <c r="Y38" s="29"/>
      <c r="Z38" s="29"/>
      <c r="AA38" s="29"/>
      <c r="AB38" s="29"/>
      <c r="AC38" s="29"/>
      <c r="AD38" s="39">
        <f t="shared" si="28"/>
        <v>8.0945953611166396E-2</v>
      </c>
      <c r="AE38" s="20">
        <f t="shared" ref="AE38:AE77" si="35">SUM(AF38:BA38)</f>
        <v>8568000</v>
      </c>
      <c r="AF38" s="20"/>
      <c r="AG38" s="20"/>
      <c r="AH38" s="20"/>
      <c r="AI38" s="20"/>
      <c r="AJ38" s="20"/>
      <c r="AK38" s="20"/>
      <c r="AL38" s="20">
        <f>+'[1]FEBRERO 2019'!$P$407</f>
        <v>8568000</v>
      </c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39">
        <f t="shared" si="14"/>
        <v>0.91905404638883359</v>
      </c>
      <c r="BC38" s="20">
        <f>SUM(BD38:BY38)</f>
        <v>97280404</v>
      </c>
      <c r="BD38" s="20">
        <f t="shared" ref="BD38:BS53" si="36">H38-AF38</f>
        <v>0</v>
      </c>
      <c r="BE38" s="20">
        <f t="shared" si="36"/>
        <v>0</v>
      </c>
      <c r="BF38" s="20">
        <f t="shared" si="36"/>
        <v>0</v>
      </c>
      <c r="BG38" s="20">
        <f t="shared" si="36"/>
        <v>0</v>
      </c>
      <c r="BH38" s="20">
        <f t="shared" si="36"/>
        <v>0</v>
      </c>
      <c r="BI38" s="20">
        <f t="shared" si="36"/>
        <v>0</v>
      </c>
      <c r="BJ38" s="20">
        <f t="shared" si="36"/>
        <v>97280404</v>
      </c>
      <c r="BK38" s="20">
        <f t="shared" si="36"/>
        <v>0</v>
      </c>
      <c r="BL38" s="20">
        <f t="shared" si="36"/>
        <v>0</v>
      </c>
      <c r="BM38" s="20">
        <f t="shared" si="36"/>
        <v>0</v>
      </c>
      <c r="BN38" s="20">
        <f t="shared" si="36"/>
        <v>0</v>
      </c>
      <c r="BO38" s="20">
        <f t="shared" si="36"/>
        <v>0</v>
      </c>
      <c r="BP38" s="20">
        <f t="shared" si="36"/>
        <v>0</v>
      </c>
      <c r="BQ38" s="20">
        <f t="shared" si="36"/>
        <v>0</v>
      </c>
      <c r="BR38" s="20">
        <f t="shared" si="36"/>
        <v>0</v>
      </c>
      <c r="BS38" s="20">
        <f t="shared" si="36"/>
        <v>0</v>
      </c>
      <c r="BT38" s="20">
        <f t="shared" ref="BT38:BW53" si="37">X38-AV38</f>
        <v>0</v>
      </c>
      <c r="BU38" s="20">
        <f t="shared" si="37"/>
        <v>0</v>
      </c>
      <c r="BV38" s="20">
        <f t="shared" si="37"/>
        <v>0</v>
      </c>
      <c r="BW38" s="20">
        <f t="shared" si="37"/>
        <v>0</v>
      </c>
      <c r="BX38" s="20"/>
      <c r="BY38" s="20">
        <f t="shared" ref="BY38:BY77" si="38">AC38-BA38</f>
        <v>0</v>
      </c>
      <c r="BZ38" s="39">
        <f t="shared" si="24"/>
        <v>0</v>
      </c>
      <c r="CA38" s="40">
        <f t="shared" ref="CA38:CA74" si="39">SUM(CB38:CW38)</f>
        <v>0</v>
      </c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39">
        <f t="shared" si="7"/>
        <v>1</v>
      </c>
      <c r="CY38" s="20">
        <f>SUM(CZ38:DU38)</f>
        <v>105848404</v>
      </c>
      <c r="CZ38" s="20">
        <f t="shared" ref="CZ38:DO53" si="40">H38-CB38</f>
        <v>0</v>
      </c>
      <c r="DA38" s="20">
        <f t="shared" si="40"/>
        <v>0</v>
      </c>
      <c r="DB38" s="20">
        <f t="shared" si="40"/>
        <v>0</v>
      </c>
      <c r="DC38" s="20">
        <f t="shared" si="40"/>
        <v>0</v>
      </c>
      <c r="DD38" s="20">
        <f t="shared" si="40"/>
        <v>0</v>
      </c>
      <c r="DE38" s="20">
        <f t="shared" si="40"/>
        <v>0</v>
      </c>
      <c r="DF38" s="20">
        <f t="shared" si="40"/>
        <v>105848404</v>
      </c>
      <c r="DG38" s="20">
        <f t="shared" si="40"/>
        <v>0</v>
      </c>
      <c r="DH38" s="20">
        <f t="shared" si="40"/>
        <v>0</v>
      </c>
      <c r="DI38" s="20">
        <f t="shared" si="40"/>
        <v>0</v>
      </c>
      <c r="DJ38" s="20">
        <f t="shared" si="40"/>
        <v>0</v>
      </c>
      <c r="DK38" s="20">
        <f t="shared" si="40"/>
        <v>0</v>
      </c>
      <c r="DL38" s="20">
        <f t="shared" si="40"/>
        <v>0</v>
      </c>
      <c r="DM38" s="20">
        <f t="shared" si="40"/>
        <v>0</v>
      </c>
      <c r="DN38" s="20">
        <f t="shared" si="40"/>
        <v>0</v>
      </c>
      <c r="DO38" s="20">
        <f t="shared" si="40"/>
        <v>0</v>
      </c>
      <c r="DP38" s="20">
        <f t="shared" ref="DP38:DS53" si="41">X38-CR38</f>
        <v>0</v>
      </c>
      <c r="DQ38" s="20">
        <f t="shared" si="41"/>
        <v>0</v>
      </c>
      <c r="DR38" s="20">
        <f t="shared" si="41"/>
        <v>0</v>
      </c>
      <c r="DS38" s="20">
        <f t="shared" si="41"/>
        <v>0</v>
      </c>
      <c r="DT38" s="20"/>
      <c r="DU38" s="20">
        <f t="shared" ref="DU38:DU77" si="42">AC38-CW38</f>
        <v>0</v>
      </c>
    </row>
    <row r="39" spans="1:125" ht="48" customHeight="1" x14ac:dyDescent="0.3">
      <c r="A39" s="25"/>
      <c r="B39" s="226"/>
      <c r="C39" s="16" t="s">
        <v>132</v>
      </c>
      <c r="D39" s="17" t="s">
        <v>133</v>
      </c>
      <c r="E39" s="18">
        <v>410</v>
      </c>
      <c r="F39" s="19" t="s">
        <v>131</v>
      </c>
      <c r="G39" s="20">
        <f t="shared" si="12"/>
        <v>356000000</v>
      </c>
      <c r="H39" s="20"/>
      <c r="I39" s="20"/>
      <c r="J39" s="20"/>
      <c r="K39" s="20"/>
      <c r="L39" s="20"/>
      <c r="M39" s="20"/>
      <c r="N39" s="20">
        <f>200000000+156000000</f>
        <v>356000000</v>
      </c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1">
        <f t="shared" si="28"/>
        <v>4.5737449438202245E-2</v>
      </c>
      <c r="AE39" s="20">
        <f t="shared" si="35"/>
        <v>16282532</v>
      </c>
      <c r="AF39" s="20"/>
      <c r="AG39" s="20"/>
      <c r="AH39" s="20"/>
      <c r="AI39" s="20"/>
      <c r="AJ39" s="20"/>
      <c r="AK39" s="20"/>
      <c r="AL39" s="20">
        <f>+'[1]FEBRERO 2019'!$P$414</f>
        <v>16282532</v>
      </c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1">
        <f t="shared" si="14"/>
        <v>0.95426255056179776</v>
      </c>
      <c r="BC39" s="20">
        <f t="shared" ref="BC39:BC77" si="43">SUM(BD39:BY39)</f>
        <v>339717468</v>
      </c>
      <c r="BD39" s="20">
        <f t="shared" si="36"/>
        <v>0</v>
      </c>
      <c r="BE39" s="20">
        <f t="shared" si="36"/>
        <v>0</v>
      </c>
      <c r="BF39" s="20">
        <f t="shared" si="36"/>
        <v>0</v>
      </c>
      <c r="BG39" s="20">
        <f t="shared" si="36"/>
        <v>0</v>
      </c>
      <c r="BH39" s="20">
        <f t="shared" si="36"/>
        <v>0</v>
      </c>
      <c r="BI39" s="20">
        <f t="shared" si="36"/>
        <v>0</v>
      </c>
      <c r="BJ39" s="20">
        <f t="shared" si="36"/>
        <v>339717468</v>
      </c>
      <c r="BK39" s="20">
        <f t="shared" si="36"/>
        <v>0</v>
      </c>
      <c r="BL39" s="20">
        <f t="shared" si="36"/>
        <v>0</v>
      </c>
      <c r="BM39" s="20">
        <f t="shared" si="36"/>
        <v>0</v>
      </c>
      <c r="BN39" s="20">
        <f t="shared" si="36"/>
        <v>0</v>
      </c>
      <c r="BO39" s="20">
        <f t="shared" si="36"/>
        <v>0</v>
      </c>
      <c r="BP39" s="20">
        <f t="shared" si="36"/>
        <v>0</v>
      </c>
      <c r="BQ39" s="20">
        <f t="shared" si="36"/>
        <v>0</v>
      </c>
      <c r="BR39" s="20">
        <f t="shared" si="36"/>
        <v>0</v>
      </c>
      <c r="BS39" s="20">
        <f t="shared" si="36"/>
        <v>0</v>
      </c>
      <c r="BT39" s="20">
        <f t="shared" si="37"/>
        <v>0</v>
      </c>
      <c r="BU39" s="20">
        <f t="shared" si="37"/>
        <v>0</v>
      </c>
      <c r="BV39" s="20">
        <f t="shared" si="37"/>
        <v>0</v>
      </c>
      <c r="BW39" s="20">
        <f t="shared" si="37"/>
        <v>0</v>
      </c>
      <c r="BX39" s="20"/>
      <c r="BY39" s="20">
        <f t="shared" si="38"/>
        <v>0</v>
      </c>
      <c r="BZ39" s="21">
        <f t="shared" si="24"/>
        <v>2.1573033707865168E-2</v>
      </c>
      <c r="CA39" s="20">
        <f t="shared" si="39"/>
        <v>7680000</v>
      </c>
      <c r="CB39" s="20"/>
      <c r="CC39" s="20"/>
      <c r="CD39" s="20"/>
      <c r="CE39" s="20"/>
      <c r="CF39" s="20"/>
      <c r="CG39" s="20"/>
      <c r="CH39" s="20">
        <f>+'[2]ENERO 2019'!$H$363</f>
        <v>7680000</v>
      </c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1">
        <f t="shared" si="7"/>
        <v>0.97842696629213488</v>
      </c>
      <c r="CY39" s="20">
        <f t="shared" ref="CY39:CY114" si="44">SUM(CZ39:DU39)</f>
        <v>348320000</v>
      </c>
      <c r="CZ39" s="20">
        <f t="shared" si="40"/>
        <v>0</v>
      </c>
      <c r="DA39" s="20">
        <f t="shared" si="40"/>
        <v>0</v>
      </c>
      <c r="DB39" s="20">
        <f t="shared" si="40"/>
        <v>0</v>
      </c>
      <c r="DC39" s="20">
        <f t="shared" si="40"/>
        <v>0</v>
      </c>
      <c r="DD39" s="20">
        <f t="shared" si="40"/>
        <v>0</v>
      </c>
      <c r="DE39" s="20">
        <f t="shared" si="40"/>
        <v>0</v>
      </c>
      <c r="DF39" s="20">
        <f t="shared" si="40"/>
        <v>348320000</v>
      </c>
      <c r="DG39" s="20">
        <f t="shared" si="40"/>
        <v>0</v>
      </c>
      <c r="DH39" s="20">
        <f t="shared" si="40"/>
        <v>0</v>
      </c>
      <c r="DI39" s="20">
        <f t="shared" si="40"/>
        <v>0</v>
      </c>
      <c r="DJ39" s="20">
        <f t="shared" si="40"/>
        <v>0</v>
      </c>
      <c r="DK39" s="20">
        <f t="shared" si="40"/>
        <v>0</v>
      </c>
      <c r="DL39" s="20">
        <f t="shared" si="40"/>
        <v>0</v>
      </c>
      <c r="DM39" s="20">
        <f t="shared" si="40"/>
        <v>0</v>
      </c>
      <c r="DN39" s="20">
        <f t="shared" si="40"/>
        <v>0</v>
      </c>
      <c r="DO39" s="20">
        <f t="shared" si="40"/>
        <v>0</v>
      </c>
      <c r="DP39" s="20">
        <f t="shared" si="41"/>
        <v>0</v>
      </c>
      <c r="DQ39" s="20">
        <f t="shared" si="41"/>
        <v>0</v>
      </c>
      <c r="DR39" s="20">
        <f t="shared" si="41"/>
        <v>0</v>
      </c>
      <c r="DS39" s="20">
        <f t="shared" si="41"/>
        <v>0</v>
      </c>
      <c r="DT39" s="20"/>
      <c r="DU39" s="20">
        <f t="shared" si="42"/>
        <v>0</v>
      </c>
    </row>
    <row r="40" spans="1:125" ht="41.25" customHeight="1" x14ac:dyDescent="0.3">
      <c r="A40" s="25"/>
      <c r="B40" s="226"/>
      <c r="C40" s="41" t="s">
        <v>134</v>
      </c>
      <c r="D40" s="26" t="s">
        <v>135</v>
      </c>
      <c r="E40" s="42">
        <v>410</v>
      </c>
      <c r="F40" s="30" t="s">
        <v>136</v>
      </c>
      <c r="G40" s="20">
        <f t="shared" si="12"/>
        <v>697248866</v>
      </c>
      <c r="H40" s="20"/>
      <c r="I40" s="20"/>
      <c r="J40" s="20"/>
      <c r="K40" s="20"/>
      <c r="L40" s="20"/>
      <c r="M40" s="20"/>
      <c r="N40" s="20">
        <f>250000000+410489538</f>
        <v>660489538</v>
      </c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>
        <f>36759328</f>
        <v>36759328</v>
      </c>
      <c r="AD40" s="21">
        <f t="shared" si="28"/>
        <v>0.36336218293684541</v>
      </c>
      <c r="AE40" s="20">
        <f t="shared" si="35"/>
        <v>253353870</v>
      </c>
      <c r="AF40" s="20"/>
      <c r="AG40" s="20"/>
      <c r="AH40" s="20"/>
      <c r="AI40" s="20"/>
      <c r="AJ40" s="20"/>
      <c r="AK40" s="20"/>
      <c r="AL40" s="20">
        <f>+'[2]ENERO 2019'!$P$372</f>
        <v>250000000</v>
      </c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>
        <f>+'[1]FEBRERO 2019'!$G$431</f>
        <v>3353870</v>
      </c>
      <c r="BB40" s="21">
        <f t="shared" si="14"/>
        <v>0.63663781706315459</v>
      </c>
      <c r="BC40" s="20">
        <f t="shared" si="43"/>
        <v>443894996</v>
      </c>
      <c r="BD40" s="20">
        <f t="shared" si="36"/>
        <v>0</v>
      </c>
      <c r="BE40" s="20">
        <f t="shared" si="36"/>
        <v>0</v>
      </c>
      <c r="BF40" s="20">
        <f t="shared" si="36"/>
        <v>0</v>
      </c>
      <c r="BG40" s="20">
        <f t="shared" si="36"/>
        <v>0</v>
      </c>
      <c r="BH40" s="20">
        <f t="shared" si="36"/>
        <v>0</v>
      </c>
      <c r="BI40" s="20">
        <f t="shared" si="36"/>
        <v>0</v>
      </c>
      <c r="BJ40" s="20">
        <f t="shared" si="36"/>
        <v>410489538</v>
      </c>
      <c r="BK40" s="20">
        <f t="shared" si="36"/>
        <v>0</v>
      </c>
      <c r="BL40" s="20">
        <f t="shared" si="36"/>
        <v>0</v>
      </c>
      <c r="BM40" s="20">
        <f t="shared" si="36"/>
        <v>0</v>
      </c>
      <c r="BN40" s="20">
        <f t="shared" si="36"/>
        <v>0</v>
      </c>
      <c r="BO40" s="20">
        <f t="shared" si="36"/>
        <v>0</v>
      </c>
      <c r="BP40" s="20">
        <f t="shared" si="36"/>
        <v>0</v>
      </c>
      <c r="BQ40" s="20">
        <f t="shared" si="36"/>
        <v>0</v>
      </c>
      <c r="BR40" s="20">
        <f t="shared" si="36"/>
        <v>0</v>
      </c>
      <c r="BS40" s="20">
        <f t="shared" si="36"/>
        <v>0</v>
      </c>
      <c r="BT40" s="20">
        <f t="shared" si="37"/>
        <v>0</v>
      </c>
      <c r="BU40" s="20">
        <f t="shared" si="37"/>
        <v>0</v>
      </c>
      <c r="BV40" s="20">
        <f t="shared" si="37"/>
        <v>0</v>
      </c>
      <c r="BW40" s="20">
        <f t="shared" si="37"/>
        <v>0</v>
      </c>
      <c r="BX40" s="20"/>
      <c r="BY40" s="20">
        <f t="shared" si="38"/>
        <v>33405458</v>
      </c>
      <c r="BZ40" s="21">
        <f t="shared" si="24"/>
        <v>4.2790012942093475E-2</v>
      </c>
      <c r="CA40" s="20">
        <f t="shared" si="39"/>
        <v>29835288</v>
      </c>
      <c r="CB40" s="20"/>
      <c r="CC40" s="20"/>
      <c r="CD40" s="20"/>
      <c r="CE40" s="20"/>
      <c r="CF40" s="20"/>
      <c r="CG40" s="20"/>
      <c r="CH40" s="20">
        <f>+'[1]FEBRERO 2019'!$H$423</f>
        <v>29835288</v>
      </c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1">
        <f t="shared" si="7"/>
        <v>0.9572099870579065</v>
      </c>
      <c r="CY40" s="20">
        <f t="shared" si="44"/>
        <v>667413578</v>
      </c>
      <c r="CZ40" s="20">
        <f t="shared" si="40"/>
        <v>0</v>
      </c>
      <c r="DA40" s="20">
        <f t="shared" si="40"/>
        <v>0</v>
      </c>
      <c r="DB40" s="20">
        <f t="shared" si="40"/>
        <v>0</v>
      </c>
      <c r="DC40" s="20">
        <f t="shared" si="40"/>
        <v>0</v>
      </c>
      <c r="DD40" s="20">
        <f t="shared" si="40"/>
        <v>0</v>
      </c>
      <c r="DE40" s="20">
        <f t="shared" si="40"/>
        <v>0</v>
      </c>
      <c r="DF40" s="20">
        <f t="shared" si="40"/>
        <v>630654250</v>
      </c>
      <c r="DG40" s="20">
        <f t="shared" si="40"/>
        <v>0</v>
      </c>
      <c r="DH40" s="20">
        <f t="shared" si="40"/>
        <v>0</v>
      </c>
      <c r="DI40" s="20">
        <f t="shared" si="40"/>
        <v>0</v>
      </c>
      <c r="DJ40" s="20">
        <f t="shared" si="40"/>
        <v>0</v>
      </c>
      <c r="DK40" s="20">
        <f t="shared" si="40"/>
        <v>0</v>
      </c>
      <c r="DL40" s="20">
        <f t="shared" si="40"/>
        <v>0</v>
      </c>
      <c r="DM40" s="20">
        <f t="shared" si="40"/>
        <v>0</v>
      </c>
      <c r="DN40" s="20">
        <f t="shared" si="40"/>
        <v>0</v>
      </c>
      <c r="DO40" s="20">
        <f t="shared" si="40"/>
        <v>0</v>
      </c>
      <c r="DP40" s="20">
        <f t="shared" si="41"/>
        <v>0</v>
      </c>
      <c r="DQ40" s="20">
        <f t="shared" si="41"/>
        <v>0</v>
      </c>
      <c r="DR40" s="20">
        <f t="shared" si="41"/>
        <v>0</v>
      </c>
      <c r="DS40" s="20">
        <f t="shared" si="41"/>
        <v>0</v>
      </c>
      <c r="DT40" s="20"/>
      <c r="DU40" s="20">
        <f t="shared" si="42"/>
        <v>36759328</v>
      </c>
    </row>
    <row r="41" spans="1:125" ht="64.5" customHeight="1" x14ac:dyDescent="0.3">
      <c r="A41" s="25"/>
      <c r="B41" s="226"/>
      <c r="C41" s="16" t="s">
        <v>137</v>
      </c>
      <c r="D41" s="26" t="s">
        <v>138</v>
      </c>
      <c r="E41" s="18">
        <v>410</v>
      </c>
      <c r="F41" s="19" t="s">
        <v>131</v>
      </c>
      <c r="G41" s="20">
        <f t="shared" si="12"/>
        <v>70000000</v>
      </c>
      <c r="H41" s="20"/>
      <c r="I41" s="20"/>
      <c r="J41" s="20"/>
      <c r="K41" s="20"/>
      <c r="L41" s="20"/>
      <c r="M41" s="20"/>
      <c r="N41" s="20">
        <v>70000000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1">
        <f t="shared" si="28"/>
        <v>0.36</v>
      </c>
      <c r="AE41" s="20">
        <f t="shared" si="35"/>
        <v>25200000</v>
      </c>
      <c r="AF41" s="20"/>
      <c r="AG41" s="20"/>
      <c r="AH41" s="20"/>
      <c r="AI41" s="20"/>
      <c r="AJ41" s="20"/>
      <c r="AK41" s="20"/>
      <c r="AL41" s="20">
        <f>+'[2]ENERO 2019'!$P$378</f>
        <v>25200000</v>
      </c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1">
        <f t="shared" si="14"/>
        <v>0.64</v>
      </c>
      <c r="BC41" s="20">
        <f t="shared" si="43"/>
        <v>44800000</v>
      </c>
      <c r="BD41" s="20">
        <f t="shared" si="36"/>
        <v>0</v>
      </c>
      <c r="BE41" s="20">
        <f t="shared" si="36"/>
        <v>0</v>
      </c>
      <c r="BF41" s="20">
        <f t="shared" si="36"/>
        <v>0</v>
      </c>
      <c r="BG41" s="20">
        <f t="shared" si="36"/>
        <v>0</v>
      </c>
      <c r="BH41" s="20">
        <f t="shared" si="36"/>
        <v>0</v>
      </c>
      <c r="BI41" s="20">
        <f t="shared" si="36"/>
        <v>0</v>
      </c>
      <c r="BJ41" s="20">
        <f t="shared" si="36"/>
        <v>44800000</v>
      </c>
      <c r="BK41" s="20">
        <f t="shared" si="36"/>
        <v>0</v>
      </c>
      <c r="BL41" s="20">
        <f t="shared" si="36"/>
        <v>0</v>
      </c>
      <c r="BM41" s="20">
        <f t="shared" si="36"/>
        <v>0</v>
      </c>
      <c r="BN41" s="20">
        <f t="shared" si="36"/>
        <v>0</v>
      </c>
      <c r="BO41" s="20">
        <f t="shared" si="36"/>
        <v>0</v>
      </c>
      <c r="BP41" s="20">
        <f t="shared" si="36"/>
        <v>0</v>
      </c>
      <c r="BQ41" s="20">
        <f t="shared" si="36"/>
        <v>0</v>
      </c>
      <c r="BR41" s="20">
        <f t="shared" si="36"/>
        <v>0</v>
      </c>
      <c r="BS41" s="20">
        <f t="shared" si="36"/>
        <v>0</v>
      </c>
      <c r="BT41" s="20">
        <f t="shared" si="37"/>
        <v>0</v>
      </c>
      <c r="BU41" s="20">
        <f t="shared" si="37"/>
        <v>0</v>
      </c>
      <c r="BV41" s="20">
        <f t="shared" si="37"/>
        <v>0</v>
      </c>
      <c r="BW41" s="20">
        <f t="shared" si="37"/>
        <v>0</v>
      </c>
      <c r="BX41" s="20"/>
      <c r="BY41" s="20">
        <f t="shared" si="38"/>
        <v>0</v>
      </c>
      <c r="BZ41" s="21">
        <f t="shared" si="24"/>
        <v>0.35952377142857145</v>
      </c>
      <c r="CA41" s="20">
        <f t="shared" si="39"/>
        <v>25166664</v>
      </c>
      <c r="CB41" s="20"/>
      <c r="CC41" s="20"/>
      <c r="CD41" s="20"/>
      <c r="CE41" s="20"/>
      <c r="CF41" s="20"/>
      <c r="CG41" s="20"/>
      <c r="CH41" s="20">
        <f>+'[2]ENERO 2019'!$H$376</f>
        <v>25166664</v>
      </c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1">
        <f t="shared" si="7"/>
        <v>0.6404762285714285</v>
      </c>
      <c r="CY41" s="20">
        <f t="shared" si="44"/>
        <v>44833336</v>
      </c>
      <c r="CZ41" s="20">
        <f t="shared" si="40"/>
        <v>0</v>
      </c>
      <c r="DA41" s="20">
        <f t="shared" si="40"/>
        <v>0</v>
      </c>
      <c r="DB41" s="20">
        <f t="shared" si="40"/>
        <v>0</v>
      </c>
      <c r="DC41" s="20">
        <f t="shared" si="40"/>
        <v>0</v>
      </c>
      <c r="DD41" s="20">
        <f t="shared" si="40"/>
        <v>0</v>
      </c>
      <c r="DE41" s="20">
        <f t="shared" si="40"/>
        <v>0</v>
      </c>
      <c r="DF41" s="20">
        <f t="shared" si="40"/>
        <v>44833336</v>
      </c>
      <c r="DG41" s="20">
        <f t="shared" si="40"/>
        <v>0</v>
      </c>
      <c r="DH41" s="20">
        <f t="shared" si="40"/>
        <v>0</v>
      </c>
      <c r="DI41" s="20">
        <f t="shared" si="40"/>
        <v>0</v>
      </c>
      <c r="DJ41" s="20">
        <f t="shared" si="40"/>
        <v>0</v>
      </c>
      <c r="DK41" s="20">
        <f t="shared" si="40"/>
        <v>0</v>
      </c>
      <c r="DL41" s="20">
        <f t="shared" si="40"/>
        <v>0</v>
      </c>
      <c r="DM41" s="20">
        <f t="shared" si="40"/>
        <v>0</v>
      </c>
      <c r="DN41" s="20">
        <f t="shared" si="40"/>
        <v>0</v>
      </c>
      <c r="DO41" s="20">
        <f t="shared" si="40"/>
        <v>0</v>
      </c>
      <c r="DP41" s="20">
        <f t="shared" si="41"/>
        <v>0</v>
      </c>
      <c r="DQ41" s="20">
        <f t="shared" si="41"/>
        <v>0</v>
      </c>
      <c r="DR41" s="20">
        <f t="shared" si="41"/>
        <v>0</v>
      </c>
      <c r="DS41" s="20">
        <f t="shared" si="41"/>
        <v>0</v>
      </c>
      <c r="DT41" s="20"/>
      <c r="DU41" s="20">
        <f t="shared" si="42"/>
        <v>0</v>
      </c>
    </row>
    <row r="42" spans="1:125" ht="30.75" customHeight="1" x14ac:dyDescent="0.3">
      <c r="A42" s="25"/>
      <c r="B42" s="216" t="s">
        <v>139</v>
      </c>
      <c r="C42" s="27" t="s">
        <v>140</v>
      </c>
      <c r="D42" s="26" t="s">
        <v>141</v>
      </c>
      <c r="E42" s="18">
        <v>410</v>
      </c>
      <c r="F42" s="19" t="s">
        <v>142</v>
      </c>
      <c r="G42" s="20">
        <f t="shared" si="12"/>
        <v>75000000</v>
      </c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>
        <v>5000000</v>
      </c>
      <c r="T42" s="20">
        <v>10000000</v>
      </c>
      <c r="U42" s="20">
        <f>5000000+15000000</f>
        <v>20000000</v>
      </c>
      <c r="V42" s="20"/>
      <c r="W42" s="20"/>
      <c r="X42" s="20"/>
      <c r="Y42" s="20">
        <v>20000000</v>
      </c>
      <c r="Z42" s="20"/>
      <c r="AA42" s="20"/>
      <c r="AB42" s="20"/>
      <c r="AC42" s="20">
        <f>20000000</f>
        <v>20000000</v>
      </c>
      <c r="AD42" s="21">
        <f t="shared" si="28"/>
        <v>6.6666666666666666E-2</v>
      </c>
      <c r="AE42" s="20">
        <f t="shared" si="35"/>
        <v>5000000</v>
      </c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>
        <f>+'[2]ENERO 2019'!$G$413</f>
        <v>5000000</v>
      </c>
      <c r="BB42" s="21">
        <f t="shared" si="14"/>
        <v>0.93333333333333335</v>
      </c>
      <c r="BC42" s="20">
        <f t="shared" si="43"/>
        <v>70000000</v>
      </c>
      <c r="BD42" s="20">
        <f t="shared" si="36"/>
        <v>0</v>
      </c>
      <c r="BE42" s="20">
        <f t="shared" si="36"/>
        <v>0</v>
      </c>
      <c r="BF42" s="20">
        <f t="shared" si="36"/>
        <v>0</v>
      </c>
      <c r="BG42" s="20">
        <f t="shared" si="36"/>
        <v>0</v>
      </c>
      <c r="BH42" s="20">
        <f t="shared" si="36"/>
        <v>0</v>
      </c>
      <c r="BI42" s="20">
        <f t="shared" si="36"/>
        <v>0</v>
      </c>
      <c r="BJ42" s="20">
        <f t="shared" si="36"/>
        <v>0</v>
      </c>
      <c r="BK42" s="20">
        <f t="shared" si="36"/>
        <v>0</v>
      </c>
      <c r="BL42" s="20">
        <f t="shared" si="36"/>
        <v>0</v>
      </c>
      <c r="BM42" s="20">
        <f t="shared" si="36"/>
        <v>0</v>
      </c>
      <c r="BN42" s="20">
        <f t="shared" si="36"/>
        <v>0</v>
      </c>
      <c r="BO42" s="20">
        <f t="shared" si="36"/>
        <v>5000000</v>
      </c>
      <c r="BP42" s="20">
        <f t="shared" si="36"/>
        <v>10000000</v>
      </c>
      <c r="BQ42" s="20">
        <f t="shared" si="36"/>
        <v>20000000</v>
      </c>
      <c r="BR42" s="20">
        <f t="shared" si="36"/>
        <v>0</v>
      </c>
      <c r="BS42" s="20">
        <f t="shared" si="36"/>
        <v>0</v>
      </c>
      <c r="BT42" s="20">
        <f t="shared" si="37"/>
        <v>0</v>
      </c>
      <c r="BU42" s="20">
        <f t="shared" si="37"/>
        <v>20000000</v>
      </c>
      <c r="BV42" s="20">
        <f t="shared" si="37"/>
        <v>0</v>
      </c>
      <c r="BW42" s="20">
        <f t="shared" si="37"/>
        <v>0</v>
      </c>
      <c r="BX42" s="20"/>
      <c r="BY42" s="20">
        <f t="shared" si="38"/>
        <v>15000000</v>
      </c>
      <c r="BZ42" s="21">
        <f t="shared" si="24"/>
        <v>4.1688893333333331E-2</v>
      </c>
      <c r="CA42" s="20">
        <f t="shared" si="39"/>
        <v>3126667</v>
      </c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>
        <f>+'[1]FEBRERO 2019'!$H$474</f>
        <v>3126667</v>
      </c>
      <c r="CX42" s="21">
        <f t="shared" si="7"/>
        <v>0.95831110666666663</v>
      </c>
      <c r="CY42" s="20">
        <f t="shared" si="44"/>
        <v>71873333</v>
      </c>
      <c r="CZ42" s="20">
        <f t="shared" si="40"/>
        <v>0</v>
      </c>
      <c r="DA42" s="20">
        <f t="shared" si="40"/>
        <v>0</v>
      </c>
      <c r="DB42" s="20">
        <f t="shared" si="40"/>
        <v>0</v>
      </c>
      <c r="DC42" s="20">
        <f t="shared" si="40"/>
        <v>0</v>
      </c>
      <c r="DD42" s="20">
        <f t="shared" si="40"/>
        <v>0</v>
      </c>
      <c r="DE42" s="20">
        <f t="shared" si="40"/>
        <v>0</v>
      </c>
      <c r="DF42" s="20">
        <f t="shared" si="40"/>
        <v>0</v>
      </c>
      <c r="DG42" s="20">
        <f t="shared" si="40"/>
        <v>0</v>
      </c>
      <c r="DH42" s="20">
        <f t="shared" si="40"/>
        <v>0</v>
      </c>
      <c r="DI42" s="20">
        <f t="shared" si="40"/>
        <v>0</v>
      </c>
      <c r="DJ42" s="20">
        <f t="shared" si="40"/>
        <v>0</v>
      </c>
      <c r="DK42" s="20">
        <f t="shared" si="40"/>
        <v>5000000</v>
      </c>
      <c r="DL42" s="20">
        <f t="shared" si="40"/>
        <v>10000000</v>
      </c>
      <c r="DM42" s="20">
        <f t="shared" si="40"/>
        <v>20000000</v>
      </c>
      <c r="DN42" s="20">
        <f t="shared" si="40"/>
        <v>0</v>
      </c>
      <c r="DO42" s="20">
        <f t="shared" si="40"/>
        <v>0</v>
      </c>
      <c r="DP42" s="20">
        <f t="shared" si="41"/>
        <v>0</v>
      </c>
      <c r="DQ42" s="20">
        <f t="shared" si="41"/>
        <v>20000000</v>
      </c>
      <c r="DR42" s="20">
        <f t="shared" si="41"/>
        <v>0</v>
      </c>
      <c r="DS42" s="20">
        <f t="shared" si="41"/>
        <v>0</v>
      </c>
      <c r="DT42" s="20"/>
      <c r="DU42" s="20">
        <f t="shared" si="42"/>
        <v>16873333</v>
      </c>
    </row>
    <row r="43" spans="1:125" ht="60.75" customHeight="1" x14ac:dyDescent="0.3">
      <c r="A43" s="25"/>
      <c r="B43" s="216"/>
      <c r="C43" s="16" t="s">
        <v>143</v>
      </c>
      <c r="D43" s="26" t="s">
        <v>144</v>
      </c>
      <c r="E43" s="18">
        <v>410</v>
      </c>
      <c r="F43" s="19" t="s">
        <v>145</v>
      </c>
      <c r="G43" s="20">
        <f t="shared" si="12"/>
        <v>20000000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>
        <v>20000000</v>
      </c>
      <c r="Z43" s="20"/>
      <c r="AA43" s="20"/>
      <c r="AB43" s="20"/>
      <c r="AC43" s="20"/>
      <c r="AD43" s="21">
        <f t="shared" si="28"/>
        <v>0.67968689999999998</v>
      </c>
      <c r="AE43" s="20">
        <f t="shared" si="35"/>
        <v>13593738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>
        <f>+'[1]FEBRERO 2019'!$AA$481</f>
        <v>13593738</v>
      </c>
      <c r="AX43" s="20"/>
      <c r="AY43" s="20"/>
      <c r="AZ43" s="20"/>
      <c r="BA43" s="20"/>
      <c r="BB43" s="21">
        <f t="shared" si="14"/>
        <v>0.32031310000000002</v>
      </c>
      <c r="BC43" s="20">
        <f t="shared" si="43"/>
        <v>6406262</v>
      </c>
      <c r="BD43" s="20">
        <f t="shared" si="36"/>
        <v>0</v>
      </c>
      <c r="BE43" s="20">
        <f t="shared" si="36"/>
        <v>0</v>
      </c>
      <c r="BF43" s="20">
        <f t="shared" si="36"/>
        <v>0</v>
      </c>
      <c r="BG43" s="20">
        <f t="shared" si="36"/>
        <v>0</v>
      </c>
      <c r="BH43" s="20">
        <f t="shared" si="36"/>
        <v>0</v>
      </c>
      <c r="BI43" s="20">
        <f t="shared" si="36"/>
        <v>0</v>
      </c>
      <c r="BJ43" s="20">
        <f t="shared" si="36"/>
        <v>0</v>
      </c>
      <c r="BK43" s="20">
        <f t="shared" si="36"/>
        <v>0</v>
      </c>
      <c r="BL43" s="20">
        <f t="shared" si="36"/>
        <v>0</v>
      </c>
      <c r="BM43" s="20">
        <f t="shared" si="36"/>
        <v>0</v>
      </c>
      <c r="BN43" s="20">
        <f t="shared" si="36"/>
        <v>0</v>
      </c>
      <c r="BO43" s="20">
        <f t="shared" si="36"/>
        <v>0</v>
      </c>
      <c r="BP43" s="20">
        <f t="shared" si="36"/>
        <v>0</v>
      </c>
      <c r="BQ43" s="20">
        <f t="shared" si="36"/>
        <v>0</v>
      </c>
      <c r="BR43" s="20">
        <f t="shared" si="36"/>
        <v>0</v>
      </c>
      <c r="BS43" s="20">
        <f t="shared" si="36"/>
        <v>0</v>
      </c>
      <c r="BT43" s="20">
        <f t="shared" si="37"/>
        <v>0</v>
      </c>
      <c r="BU43" s="20">
        <f t="shared" si="37"/>
        <v>6406262</v>
      </c>
      <c r="BV43" s="20">
        <f t="shared" si="37"/>
        <v>0</v>
      </c>
      <c r="BW43" s="20">
        <f t="shared" si="37"/>
        <v>0</v>
      </c>
      <c r="BX43" s="20"/>
      <c r="BY43" s="20">
        <f t="shared" si="38"/>
        <v>0</v>
      </c>
      <c r="BZ43" s="21">
        <f t="shared" si="24"/>
        <v>6.1686900000000003E-2</v>
      </c>
      <c r="CA43" s="20">
        <f t="shared" si="39"/>
        <v>1233738</v>
      </c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>
        <f>+'[1]FEBRERO 2019'!$H$479</f>
        <v>1233738</v>
      </c>
      <c r="CT43" s="20"/>
      <c r="CU43" s="20"/>
      <c r="CV43" s="20"/>
      <c r="CW43" s="20"/>
      <c r="CX43" s="21">
        <f t="shared" si="7"/>
        <v>0.93831310000000001</v>
      </c>
      <c r="CY43" s="20">
        <f t="shared" si="44"/>
        <v>18766262</v>
      </c>
      <c r="CZ43" s="20">
        <f t="shared" si="40"/>
        <v>0</v>
      </c>
      <c r="DA43" s="20">
        <f t="shared" si="40"/>
        <v>0</v>
      </c>
      <c r="DB43" s="20">
        <f t="shared" si="40"/>
        <v>0</v>
      </c>
      <c r="DC43" s="20">
        <f t="shared" si="40"/>
        <v>0</v>
      </c>
      <c r="DD43" s="20">
        <f t="shared" si="40"/>
        <v>0</v>
      </c>
      <c r="DE43" s="20">
        <f t="shared" si="40"/>
        <v>0</v>
      </c>
      <c r="DF43" s="20">
        <f t="shared" si="40"/>
        <v>0</v>
      </c>
      <c r="DG43" s="20">
        <f t="shared" si="40"/>
        <v>0</v>
      </c>
      <c r="DH43" s="20">
        <f t="shared" si="40"/>
        <v>0</v>
      </c>
      <c r="DI43" s="20">
        <f t="shared" si="40"/>
        <v>0</v>
      </c>
      <c r="DJ43" s="20">
        <f t="shared" si="40"/>
        <v>0</v>
      </c>
      <c r="DK43" s="20">
        <f t="shared" si="40"/>
        <v>0</v>
      </c>
      <c r="DL43" s="20">
        <f t="shared" si="40"/>
        <v>0</v>
      </c>
      <c r="DM43" s="20">
        <f t="shared" si="40"/>
        <v>0</v>
      </c>
      <c r="DN43" s="20">
        <f t="shared" si="40"/>
        <v>0</v>
      </c>
      <c r="DO43" s="20">
        <f t="shared" si="40"/>
        <v>0</v>
      </c>
      <c r="DP43" s="20">
        <f t="shared" si="41"/>
        <v>0</v>
      </c>
      <c r="DQ43" s="20">
        <f t="shared" si="41"/>
        <v>18766262</v>
      </c>
      <c r="DR43" s="20">
        <f t="shared" si="41"/>
        <v>0</v>
      </c>
      <c r="DS43" s="20">
        <f t="shared" si="41"/>
        <v>0</v>
      </c>
      <c r="DT43" s="20"/>
      <c r="DU43" s="20">
        <f t="shared" si="42"/>
        <v>0</v>
      </c>
    </row>
    <row r="44" spans="1:125" ht="49.5" customHeight="1" x14ac:dyDescent="0.3">
      <c r="A44" s="25"/>
      <c r="B44" s="216"/>
      <c r="C44" s="16" t="s">
        <v>146</v>
      </c>
      <c r="D44" s="26" t="s">
        <v>147</v>
      </c>
      <c r="E44" s="18">
        <v>410</v>
      </c>
      <c r="F44" s="19" t="s">
        <v>148</v>
      </c>
      <c r="G44" s="20">
        <f t="shared" si="12"/>
        <v>150000000</v>
      </c>
      <c r="H44" s="20"/>
      <c r="I44" s="20"/>
      <c r="J44" s="20"/>
      <c r="K44" s="20"/>
      <c r="L44" s="20"/>
      <c r="M44" s="20"/>
      <c r="N44" s="20">
        <v>60000000</v>
      </c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>
        <f>70000000+20000000</f>
        <v>90000000</v>
      </c>
      <c r="AD44" s="21">
        <f t="shared" si="28"/>
        <v>4.6666666666666669E-2</v>
      </c>
      <c r="AE44" s="20">
        <f t="shared" si="35"/>
        <v>7000000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>
        <f>+'[2]ENERO 2019'!$AF$428</f>
        <v>7000000</v>
      </c>
      <c r="BB44" s="21">
        <f t="shared" si="14"/>
        <v>0.95333333333333337</v>
      </c>
      <c r="BC44" s="20">
        <f t="shared" si="43"/>
        <v>143000000</v>
      </c>
      <c r="BD44" s="20">
        <f t="shared" si="36"/>
        <v>0</v>
      </c>
      <c r="BE44" s="20">
        <f t="shared" si="36"/>
        <v>0</v>
      </c>
      <c r="BF44" s="20">
        <f t="shared" si="36"/>
        <v>0</v>
      </c>
      <c r="BG44" s="20">
        <f t="shared" si="36"/>
        <v>0</v>
      </c>
      <c r="BH44" s="20">
        <f t="shared" si="36"/>
        <v>0</v>
      </c>
      <c r="BI44" s="20">
        <f t="shared" si="36"/>
        <v>0</v>
      </c>
      <c r="BJ44" s="20">
        <f t="shared" si="36"/>
        <v>60000000</v>
      </c>
      <c r="BK44" s="20">
        <f t="shared" si="36"/>
        <v>0</v>
      </c>
      <c r="BL44" s="20">
        <f t="shared" si="36"/>
        <v>0</v>
      </c>
      <c r="BM44" s="20">
        <f t="shared" si="36"/>
        <v>0</v>
      </c>
      <c r="BN44" s="20">
        <f t="shared" si="36"/>
        <v>0</v>
      </c>
      <c r="BO44" s="20">
        <f t="shared" si="36"/>
        <v>0</v>
      </c>
      <c r="BP44" s="20">
        <f t="shared" si="36"/>
        <v>0</v>
      </c>
      <c r="BQ44" s="20">
        <f t="shared" si="36"/>
        <v>0</v>
      </c>
      <c r="BR44" s="20">
        <f t="shared" si="36"/>
        <v>0</v>
      </c>
      <c r="BS44" s="20">
        <f t="shared" si="36"/>
        <v>0</v>
      </c>
      <c r="BT44" s="20">
        <f t="shared" si="37"/>
        <v>0</v>
      </c>
      <c r="BU44" s="20">
        <f t="shared" si="37"/>
        <v>0</v>
      </c>
      <c r="BV44" s="20">
        <f t="shared" si="37"/>
        <v>0</v>
      </c>
      <c r="BW44" s="20">
        <f t="shared" si="37"/>
        <v>0</v>
      </c>
      <c r="BX44" s="20"/>
      <c r="BY44" s="20">
        <f t="shared" si="38"/>
        <v>83000000</v>
      </c>
      <c r="BZ44" s="21">
        <f t="shared" si="24"/>
        <v>2.0222219999999999E-2</v>
      </c>
      <c r="CA44" s="20">
        <f t="shared" si="39"/>
        <v>3033333</v>
      </c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>
        <f>+'[1]FEBRERO 2019'!$H$487</f>
        <v>3033333</v>
      </c>
      <c r="CX44" s="21">
        <f t="shared" si="7"/>
        <v>0.97977778000000004</v>
      </c>
      <c r="CY44" s="20">
        <f t="shared" si="44"/>
        <v>146966667</v>
      </c>
      <c r="CZ44" s="20">
        <f t="shared" si="40"/>
        <v>0</v>
      </c>
      <c r="DA44" s="20">
        <f t="shared" si="40"/>
        <v>0</v>
      </c>
      <c r="DB44" s="20">
        <f t="shared" si="40"/>
        <v>0</v>
      </c>
      <c r="DC44" s="20">
        <f t="shared" si="40"/>
        <v>0</v>
      </c>
      <c r="DD44" s="20">
        <f t="shared" si="40"/>
        <v>0</v>
      </c>
      <c r="DE44" s="20">
        <f t="shared" si="40"/>
        <v>0</v>
      </c>
      <c r="DF44" s="20">
        <f t="shared" si="40"/>
        <v>60000000</v>
      </c>
      <c r="DG44" s="20">
        <f t="shared" si="40"/>
        <v>0</v>
      </c>
      <c r="DH44" s="20">
        <f t="shared" si="40"/>
        <v>0</v>
      </c>
      <c r="DI44" s="20">
        <f t="shared" si="40"/>
        <v>0</v>
      </c>
      <c r="DJ44" s="20">
        <f t="shared" si="40"/>
        <v>0</v>
      </c>
      <c r="DK44" s="20">
        <f t="shared" si="40"/>
        <v>0</v>
      </c>
      <c r="DL44" s="20">
        <f t="shared" si="40"/>
        <v>0</v>
      </c>
      <c r="DM44" s="20">
        <f t="shared" si="40"/>
        <v>0</v>
      </c>
      <c r="DN44" s="20">
        <f t="shared" si="40"/>
        <v>0</v>
      </c>
      <c r="DO44" s="20">
        <f t="shared" si="40"/>
        <v>0</v>
      </c>
      <c r="DP44" s="20">
        <f t="shared" si="41"/>
        <v>0</v>
      </c>
      <c r="DQ44" s="20">
        <f t="shared" si="41"/>
        <v>0</v>
      </c>
      <c r="DR44" s="20">
        <f t="shared" si="41"/>
        <v>0</v>
      </c>
      <c r="DS44" s="20">
        <f t="shared" si="41"/>
        <v>0</v>
      </c>
      <c r="DT44" s="20"/>
      <c r="DU44" s="20">
        <f t="shared" si="42"/>
        <v>86966667</v>
      </c>
    </row>
    <row r="45" spans="1:125" ht="36" customHeight="1" x14ac:dyDescent="0.3">
      <c r="A45" s="25"/>
      <c r="B45" s="216"/>
      <c r="C45" s="16" t="s">
        <v>149</v>
      </c>
      <c r="D45" s="26" t="s">
        <v>150</v>
      </c>
      <c r="E45" s="18">
        <v>410</v>
      </c>
      <c r="F45" s="19" t="s">
        <v>131</v>
      </c>
      <c r="G45" s="20">
        <f t="shared" si="12"/>
        <v>0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1" t="e">
        <f t="shared" si="28"/>
        <v>#DIV/0!</v>
      </c>
      <c r="AE45" s="20">
        <f t="shared" si="35"/>
        <v>0</v>
      </c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1" t="e">
        <f t="shared" si="14"/>
        <v>#DIV/0!</v>
      </c>
      <c r="BC45" s="20">
        <f t="shared" si="43"/>
        <v>0</v>
      </c>
      <c r="BD45" s="20">
        <f t="shared" si="36"/>
        <v>0</v>
      </c>
      <c r="BE45" s="20">
        <f t="shared" si="36"/>
        <v>0</v>
      </c>
      <c r="BF45" s="20">
        <f t="shared" si="36"/>
        <v>0</v>
      </c>
      <c r="BG45" s="20">
        <f t="shared" si="36"/>
        <v>0</v>
      </c>
      <c r="BH45" s="20">
        <f t="shared" si="36"/>
        <v>0</v>
      </c>
      <c r="BI45" s="20">
        <f t="shared" si="36"/>
        <v>0</v>
      </c>
      <c r="BJ45" s="20">
        <f t="shared" si="36"/>
        <v>0</v>
      </c>
      <c r="BK45" s="20">
        <f t="shared" si="36"/>
        <v>0</v>
      </c>
      <c r="BL45" s="20">
        <f t="shared" si="36"/>
        <v>0</v>
      </c>
      <c r="BM45" s="20">
        <f t="shared" si="36"/>
        <v>0</v>
      </c>
      <c r="BN45" s="20">
        <f t="shared" si="36"/>
        <v>0</v>
      </c>
      <c r="BO45" s="20">
        <f t="shared" si="36"/>
        <v>0</v>
      </c>
      <c r="BP45" s="20">
        <f t="shared" si="36"/>
        <v>0</v>
      </c>
      <c r="BQ45" s="20">
        <f t="shared" si="36"/>
        <v>0</v>
      </c>
      <c r="BR45" s="20">
        <f t="shared" si="36"/>
        <v>0</v>
      </c>
      <c r="BS45" s="20">
        <f t="shared" si="36"/>
        <v>0</v>
      </c>
      <c r="BT45" s="20">
        <f t="shared" si="37"/>
        <v>0</v>
      </c>
      <c r="BU45" s="20">
        <f t="shared" si="37"/>
        <v>0</v>
      </c>
      <c r="BV45" s="20">
        <f t="shared" si="37"/>
        <v>0</v>
      </c>
      <c r="BW45" s="20">
        <f t="shared" si="37"/>
        <v>0</v>
      </c>
      <c r="BX45" s="20"/>
      <c r="BY45" s="20">
        <f t="shared" si="38"/>
        <v>0</v>
      </c>
      <c r="BZ45" s="21" t="e">
        <f t="shared" si="24"/>
        <v>#DIV/0!</v>
      </c>
      <c r="CA45" s="20">
        <f t="shared" si="39"/>
        <v>0</v>
      </c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1" t="e">
        <f t="shared" si="7"/>
        <v>#DIV/0!</v>
      </c>
      <c r="CY45" s="20">
        <f t="shared" si="44"/>
        <v>0</v>
      </c>
      <c r="CZ45" s="20">
        <f t="shared" si="40"/>
        <v>0</v>
      </c>
      <c r="DA45" s="20">
        <f t="shared" si="40"/>
        <v>0</v>
      </c>
      <c r="DB45" s="20">
        <f t="shared" si="40"/>
        <v>0</v>
      </c>
      <c r="DC45" s="20">
        <f t="shared" si="40"/>
        <v>0</v>
      </c>
      <c r="DD45" s="20">
        <f t="shared" si="40"/>
        <v>0</v>
      </c>
      <c r="DE45" s="20">
        <f t="shared" si="40"/>
        <v>0</v>
      </c>
      <c r="DF45" s="20">
        <f t="shared" si="40"/>
        <v>0</v>
      </c>
      <c r="DG45" s="20">
        <f t="shared" si="40"/>
        <v>0</v>
      </c>
      <c r="DH45" s="20">
        <f t="shared" si="40"/>
        <v>0</v>
      </c>
      <c r="DI45" s="20">
        <f t="shared" si="40"/>
        <v>0</v>
      </c>
      <c r="DJ45" s="20">
        <f t="shared" si="40"/>
        <v>0</v>
      </c>
      <c r="DK45" s="20">
        <f t="shared" si="40"/>
        <v>0</v>
      </c>
      <c r="DL45" s="20">
        <f t="shared" si="40"/>
        <v>0</v>
      </c>
      <c r="DM45" s="20">
        <f t="shared" si="40"/>
        <v>0</v>
      </c>
      <c r="DN45" s="20">
        <f t="shared" si="40"/>
        <v>0</v>
      </c>
      <c r="DO45" s="20">
        <f t="shared" si="40"/>
        <v>0</v>
      </c>
      <c r="DP45" s="20">
        <f t="shared" si="41"/>
        <v>0</v>
      </c>
      <c r="DQ45" s="20">
        <f t="shared" si="41"/>
        <v>0</v>
      </c>
      <c r="DR45" s="20">
        <f t="shared" si="41"/>
        <v>0</v>
      </c>
      <c r="DS45" s="20">
        <f t="shared" si="41"/>
        <v>0</v>
      </c>
      <c r="DT45" s="20"/>
      <c r="DU45" s="20">
        <f t="shared" si="42"/>
        <v>0</v>
      </c>
    </row>
    <row r="46" spans="1:125" ht="46.5" customHeight="1" x14ac:dyDescent="0.3">
      <c r="A46" s="25"/>
      <c r="B46" s="216"/>
      <c r="C46" s="16" t="s">
        <v>151</v>
      </c>
      <c r="D46" s="26" t="s">
        <v>152</v>
      </c>
      <c r="E46" s="18">
        <v>410</v>
      </c>
      <c r="F46" s="19" t="s">
        <v>131</v>
      </c>
      <c r="G46" s="20">
        <f t="shared" si="12"/>
        <v>285020801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>
        <v>90000000</v>
      </c>
      <c r="X46" s="20"/>
      <c r="Y46" s="20"/>
      <c r="Z46" s="20"/>
      <c r="AA46" s="20">
        <f>91899873+18823995+62217986+22078947</f>
        <v>195020801</v>
      </c>
      <c r="AB46" s="20"/>
      <c r="AC46" s="20"/>
      <c r="AD46" s="21">
        <f>+AE46/G46</f>
        <v>0.63819858888123748</v>
      </c>
      <c r="AE46" s="20">
        <f t="shared" si="35"/>
        <v>181899873</v>
      </c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>
        <f>+'[2]ENERO 2019'!$Y$443</f>
        <v>90000000</v>
      </c>
      <c r="AV46" s="20"/>
      <c r="AW46" s="20"/>
      <c r="AX46" s="20"/>
      <c r="AY46" s="20">
        <f>+'[2]ENERO 2019'!$AC$443</f>
        <v>91899873</v>
      </c>
      <c r="AZ46" s="20"/>
      <c r="BA46" s="20"/>
      <c r="BB46" s="21">
        <f>1-AD46</f>
        <v>0.36180141111876252</v>
      </c>
      <c r="BC46" s="20">
        <f t="shared" si="43"/>
        <v>103120928</v>
      </c>
      <c r="BD46" s="20">
        <f t="shared" si="36"/>
        <v>0</v>
      </c>
      <c r="BE46" s="20">
        <f t="shared" si="36"/>
        <v>0</v>
      </c>
      <c r="BF46" s="20">
        <f t="shared" si="36"/>
        <v>0</v>
      </c>
      <c r="BG46" s="20">
        <f t="shared" si="36"/>
        <v>0</v>
      </c>
      <c r="BH46" s="20">
        <f t="shared" si="36"/>
        <v>0</v>
      </c>
      <c r="BI46" s="20">
        <f t="shared" si="36"/>
        <v>0</v>
      </c>
      <c r="BJ46" s="20">
        <f t="shared" si="36"/>
        <v>0</v>
      </c>
      <c r="BK46" s="20">
        <f t="shared" si="36"/>
        <v>0</v>
      </c>
      <c r="BL46" s="20">
        <f t="shared" si="36"/>
        <v>0</v>
      </c>
      <c r="BM46" s="20">
        <f t="shared" si="36"/>
        <v>0</v>
      </c>
      <c r="BN46" s="20">
        <f t="shared" si="36"/>
        <v>0</v>
      </c>
      <c r="BO46" s="20">
        <f t="shared" si="36"/>
        <v>0</v>
      </c>
      <c r="BP46" s="20">
        <f t="shared" si="36"/>
        <v>0</v>
      </c>
      <c r="BQ46" s="20">
        <f t="shared" si="36"/>
        <v>0</v>
      </c>
      <c r="BR46" s="20">
        <f t="shared" si="36"/>
        <v>0</v>
      </c>
      <c r="BS46" s="20">
        <f t="shared" si="36"/>
        <v>0</v>
      </c>
      <c r="BT46" s="20">
        <f t="shared" si="37"/>
        <v>0</v>
      </c>
      <c r="BU46" s="20">
        <f t="shared" si="37"/>
        <v>0</v>
      </c>
      <c r="BV46" s="20">
        <f t="shared" si="37"/>
        <v>0</v>
      </c>
      <c r="BW46" s="20">
        <f t="shared" si="37"/>
        <v>103120928</v>
      </c>
      <c r="BX46" s="20"/>
      <c r="BY46" s="20">
        <f t="shared" si="38"/>
        <v>0</v>
      </c>
      <c r="BZ46" s="21">
        <f>+CA46/G46</f>
        <v>0.22412662786671489</v>
      </c>
      <c r="CA46" s="20">
        <f>SUM(CB46:CW46)</f>
        <v>63880751</v>
      </c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>
        <f>+'[1]FEBRERO 2019'!$H$505+'[1]FEBRERO 2019'!$H$507+'[1]FEBRERO 2019'!$H$513</f>
        <v>63880751</v>
      </c>
      <c r="CR46" s="20"/>
      <c r="CS46" s="20"/>
      <c r="CT46" s="20"/>
      <c r="CU46" s="20"/>
      <c r="CV46" s="20"/>
      <c r="CW46" s="20"/>
      <c r="CX46" s="21">
        <f>1-BZ46</f>
        <v>0.77587337213328511</v>
      </c>
      <c r="CY46" s="20">
        <f t="shared" si="44"/>
        <v>221140050</v>
      </c>
      <c r="CZ46" s="20">
        <f t="shared" si="40"/>
        <v>0</v>
      </c>
      <c r="DA46" s="20">
        <f t="shared" si="40"/>
        <v>0</v>
      </c>
      <c r="DB46" s="20">
        <f t="shared" si="40"/>
        <v>0</v>
      </c>
      <c r="DC46" s="20">
        <f t="shared" si="40"/>
        <v>0</v>
      </c>
      <c r="DD46" s="20">
        <f t="shared" si="40"/>
        <v>0</v>
      </c>
      <c r="DE46" s="20">
        <f t="shared" si="40"/>
        <v>0</v>
      </c>
      <c r="DF46" s="20">
        <f t="shared" si="40"/>
        <v>0</v>
      </c>
      <c r="DG46" s="20">
        <f t="shared" si="40"/>
        <v>0</v>
      </c>
      <c r="DH46" s="20">
        <f t="shared" si="40"/>
        <v>0</v>
      </c>
      <c r="DI46" s="20">
        <f t="shared" si="40"/>
        <v>0</v>
      </c>
      <c r="DJ46" s="20">
        <f t="shared" si="40"/>
        <v>0</v>
      </c>
      <c r="DK46" s="20">
        <f t="shared" si="40"/>
        <v>0</v>
      </c>
      <c r="DL46" s="20">
        <f t="shared" si="40"/>
        <v>0</v>
      </c>
      <c r="DM46" s="20">
        <f t="shared" si="40"/>
        <v>0</v>
      </c>
      <c r="DN46" s="20">
        <f t="shared" si="40"/>
        <v>0</v>
      </c>
      <c r="DO46" s="20">
        <f t="shared" si="40"/>
        <v>26119249</v>
      </c>
      <c r="DP46" s="20">
        <f t="shared" si="41"/>
        <v>0</v>
      </c>
      <c r="DQ46" s="20">
        <f t="shared" si="41"/>
        <v>0</v>
      </c>
      <c r="DR46" s="20">
        <f t="shared" si="41"/>
        <v>0</v>
      </c>
      <c r="DS46" s="20">
        <f t="shared" si="41"/>
        <v>195020801</v>
      </c>
      <c r="DT46" s="20"/>
      <c r="DU46" s="20">
        <f t="shared" si="42"/>
        <v>0</v>
      </c>
    </row>
    <row r="47" spans="1:125" ht="39" customHeight="1" x14ac:dyDescent="0.3">
      <c r="A47" s="25"/>
      <c r="B47" s="216"/>
      <c r="C47" s="16" t="s">
        <v>153</v>
      </c>
      <c r="D47" s="26" t="s">
        <v>154</v>
      </c>
      <c r="E47" s="18">
        <v>410</v>
      </c>
      <c r="F47" s="19" t="s">
        <v>145</v>
      </c>
      <c r="G47" s="20">
        <f t="shared" si="12"/>
        <v>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 t="e">
        <f t="shared" si="28"/>
        <v>#DIV/0!</v>
      </c>
      <c r="AE47" s="20">
        <f t="shared" si="35"/>
        <v>0</v>
      </c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1" t="e">
        <f t="shared" si="14"/>
        <v>#DIV/0!</v>
      </c>
      <c r="BC47" s="20">
        <f t="shared" si="43"/>
        <v>0</v>
      </c>
      <c r="BD47" s="20">
        <f t="shared" si="36"/>
        <v>0</v>
      </c>
      <c r="BE47" s="20">
        <f t="shared" si="36"/>
        <v>0</v>
      </c>
      <c r="BF47" s="20">
        <f t="shared" si="36"/>
        <v>0</v>
      </c>
      <c r="BG47" s="20">
        <f t="shared" si="36"/>
        <v>0</v>
      </c>
      <c r="BH47" s="20">
        <f t="shared" si="36"/>
        <v>0</v>
      </c>
      <c r="BI47" s="20">
        <f t="shared" si="36"/>
        <v>0</v>
      </c>
      <c r="BJ47" s="20">
        <f t="shared" si="36"/>
        <v>0</v>
      </c>
      <c r="BK47" s="20">
        <f t="shared" si="36"/>
        <v>0</v>
      </c>
      <c r="BL47" s="20">
        <f t="shared" si="36"/>
        <v>0</v>
      </c>
      <c r="BM47" s="20">
        <f t="shared" si="36"/>
        <v>0</v>
      </c>
      <c r="BN47" s="20">
        <f t="shared" si="36"/>
        <v>0</v>
      </c>
      <c r="BO47" s="20">
        <f t="shared" si="36"/>
        <v>0</v>
      </c>
      <c r="BP47" s="20">
        <f t="shared" si="36"/>
        <v>0</v>
      </c>
      <c r="BQ47" s="20">
        <f t="shared" si="36"/>
        <v>0</v>
      </c>
      <c r="BR47" s="20">
        <f t="shared" si="36"/>
        <v>0</v>
      </c>
      <c r="BS47" s="20">
        <f t="shared" si="36"/>
        <v>0</v>
      </c>
      <c r="BT47" s="20">
        <f t="shared" si="37"/>
        <v>0</v>
      </c>
      <c r="BU47" s="20">
        <f t="shared" si="37"/>
        <v>0</v>
      </c>
      <c r="BV47" s="20">
        <f t="shared" si="37"/>
        <v>0</v>
      </c>
      <c r="BW47" s="20">
        <f t="shared" si="37"/>
        <v>0</v>
      </c>
      <c r="BX47" s="20"/>
      <c r="BY47" s="20">
        <f t="shared" si="38"/>
        <v>0</v>
      </c>
      <c r="BZ47" s="21" t="e">
        <f t="shared" si="24"/>
        <v>#DIV/0!</v>
      </c>
      <c r="CA47" s="20">
        <f t="shared" si="39"/>
        <v>0</v>
      </c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1" t="e">
        <f t="shared" si="7"/>
        <v>#DIV/0!</v>
      </c>
      <c r="CY47" s="20">
        <f t="shared" si="44"/>
        <v>0</v>
      </c>
      <c r="CZ47" s="20">
        <f t="shared" si="40"/>
        <v>0</v>
      </c>
      <c r="DA47" s="20">
        <f t="shared" si="40"/>
        <v>0</v>
      </c>
      <c r="DB47" s="20">
        <f t="shared" si="40"/>
        <v>0</v>
      </c>
      <c r="DC47" s="20">
        <f t="shared" si="40"/>
        <v>0</v>
      </c>
      <c r="DD47" s="20">
        <f t="shared" si="40"/>
        <v>0</v>
      </c>
      <c r="DE47" s="20">
        <f t="shared" si="40"/>
        <v>0</v>
      </c>
      <c r="DF47" s="20">
        <f t="shared" si="40"/>
        <v>0</v>
      </c>
      <c r="DG47" s="20">
        <f t="shared" si="40"/>
        <v>0</v>
      </c>
      <c r="DH47" s="20">
        <f t="shared" si="40"/>
        <v>0</v>
      </c>
      <c r="DI47" s="20">
        <f t="shared" si="40"/>
        <v>0</v>
      </c>
      <c r="DJ47" s="20">
        <f t="shared" si="40"/>
        <v>0</v>
      </c>
      <c r="DK47" s="20">
        <f t="shared" si="40"/>
        <v>0</v>
      </c>
      <c r="DL47" s="20">
        <f t="shared" si="40"/>
        <v>0</v>
      </c>
      <c r="DM47" s="20">
        <f t="shared" si="40"/>
        <v>0</v>
      </c>
      <c r="DN47" s="20">
        <f t="shared" si="40"/>
        <v>0</v>
      </c>
      <c r="DO47" s="20">
        <f t="shared" si="40"/>
        <v>0</v>
      </c>
      <c r="DP47" s="20">
        <f t="shared" si="41"/>
        <v>0</v>
      </c>
      <c r="DQ47" s="20">
        <f t="shared" si="41"/>
        <v>0</v>
      </c>
      <c r="DR47" s="20">
        <f t="shared" si="41"/>
        <v>0</v>
      </c>
      <c r="DS47" s="20">
        <f t="shared" si="41"/>
        <v>0</v>
      </c>
      <c r="DT47" s="20"/>
      <c r="DU47" s="20">
        <f t="shared" si="42"/>
        <v>0</v>
      </c>
    </row>
    <row r="48" spans="1:125" ht="64.5" customHeight="1" x14ac:dyDescent="0.3">
      <c r="A48" s="25"/>
      <c r="B48" s="216"/>
      <c r="C48" s="16" t="s">
        <v>155</v>
      </c>
      <c r="D48" s="26" t="s">
        <v>156</v>
      </c>
      <c r="E48" s="18">
        <v>410</v>
      </c>
      <c r="F48" s="19" t="s">
        <v>157</v>
      </c>
      <c r="G48" s="20">
        <f t="shared" si="12"/>
        <v>128000000</v>
      </c>
      <c r="H48" s="20"/>
      <c r="I48" s="20"/>
      <c r="J48" s="20"/>
      <c r="K48" s="20"/>
      <c r="L48" s="20"/>
      <c r="M48" s="20"/>
      <c r="N48" s="20">
        <f>40000000</f>
        <v>40000000</v>
      </c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>
        <f>88000000</f>
        <v>88000000</v>
      </c>
      <c r="AD48" s="21">
        <f>+AE48/G48</f>
        <v>0.19758398437499999</v>
      </c>
      <c r="AE48" s="20">
        <f t="shared" si="35"/>
        <v>25290750</v>
      </c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>
        <f>+'[1]FEBRERO 2019'!$AF$532</f>
        <v>25290750</v>
      </c>
      <c r="BB48" s="21">
        <f>1-AD48</f>
        <v>0.80241601562499998</v>
      </c>
      <c r="BC48" s="20">
        <f t="shared" si="43"/>
        <v>102709250</v>
      </c>
      <c r="BD48" s="20">
        <f t="shared" si="36"/>
        <v>0</v>
      </c>
      <c r="BE48" s="20">
        <f t="shared" si="36"/>
        <v>0</v>
      </c>
      <c r="BF48" s="20">
        <f t="shared" si="36"/>
        <v>0</v>
      </c>
      <c r="BG48" s="20">
        <f t="shared" si="36"/>
        <v>0</v>
      </c>
      <c r="BH48" s="20">
        <f t="shared" si="36"/>
        <v>0</v>
      </c>
      <c r="BI48" s="20">
        <f t="shared" si="36"/>
        <v>0</v>
      </c>
      <c r="BJ48" s="20">
        <f t="shared" si="36"/>
        <v>40000000</v>
      </c>
      <c r="BK48" s="20">
        <f t="shared" si="36"/>
        <v>0</v>
      </c>
      <c r="BL48" s="20">
        <f t="shared" si="36"/>
        <v>0</v>
      </c>
      <c r="BM48" s="20">
        <f t="shared" si="36"/>
        <v>0</v>
      </c>
      <c r="BN48" s="20">
        <f t="shared" si="36"/>
        <v>0</v>
      </c>
      <c r="BO48" s="20">
        <f t="shared" si="36"/>
        <v>0</v>
      </c>
      <c r="BP48" s="20">
        <f t="shared" si="36"/>
        <v>0</v>
      </c>
      <c r="BQ48" s="20">
        <f t="shared" si="36"/>
        <v>0</v>
      </c>
      <c r="BR48" s="20">
        <f t="shared" si="36"/>
        <v>0</v>
      </c>
      <c r="BS48" s="20">
        <f t="shared" si="36"/>
        <v>0</v>
      </c>
      <c r="BT48" s="20">
        <f t="shared" si="37"/>
        <v>0</v>
      </c>
      <c r="BU48" s="20">
        <f t="shared" si="37"/>
        <v>0</v>
      </c>
      <c r="BV48" s="20">
        <f t="shared" si="37"/>
        <v>0</v>
      </c>
      <c r="BW48" s="20">
        <f t="shared" si="37"/>
        <v>0</v>
      </c>
      <c r="BX48" s="20"/>
      <c r="BY48" s="20">
        <f t="shared" si="38"/>
        <v>62709250</v>
      </c>
      <c r="BZ48" s="21">
        <f>+CA48/G48</f>
        <v>0.15852148437499999</v>
      </c>
      <c r="CA48" s="20">
        <f>SUM(CB48:CW48)</f>
        <v>20290750</v>
      </c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>
        <f>+'[1]FEBRERO 2019'!$H$530</f>
        <v>20290750</v>
      </c>
      <c r="CX48" s="21">
        <f>1-BZ48</f>
        <v>0.84147851562499998</v>
      </c>
      <c r="CY48" s="20">
        <f t="shared" si="44"/>
        <v>107709250</v>
      </c>
      <c r="CZ48" s="20">
        <f t="shared" si="40"/>
        <v>0</v>
      </c>
      <c r="DA48" s="20">
        <f t="shared" si="40"/>
        <v>0</v>
      </c>
      <c r="DB48" s="20">
        <f t="shared" si="40"/>
        <v>0</v>
      </c>
      <c r="DC48" s="20">
        <f t="shared" si="40"/>
        <v>0</v>
      </c>
      <c r="DD48" s="20">
        <f t="shared" si="40"/>
        <v>0</v>
      </c>
      <c r="DE48" s="20">
        <f t="shared" si="40"/>
        <v>0</v>
      </c>
      <c r="DF48" s="20">
        <f t="shared" si="40"/>
        <v>40000000</v>
      </c>
      <c r="DG48" s="20">
        <f t="shared" si="40"/>
        <v>0</v>
      </c>
      <c r="DH48" s="20">
        <f t="shared" si="40"/>
        <v>0</v>
      </c>
      <c r="DI48" s="20">
        <f t="shared" si="40"/>
        <v>0</v>
      </c>
      <c r="DJ48" s="20">
        <f t="shared" si="40"/>
        <v>0</v>
      </c>
      <c r="DK48" s="20">
        <f t="shared" si="40"/>
        <v>0</v>
      </c>
      <c r="DL48" s="20">
        <f t="shared" si="40"/>
        <v>0</v>
      </c>
      <c r="DM48" s="20">
        <f t="shared" si="40"/>
        <v>0</v>
      </c>
      <c r="DN48" s="20">
        <f t="shared" si="40"/>
        <v>0</v>
      </c>
      <c r="DO48" s="20">
        <f t="shared" si="40"/>
        <v>0</v>
      </c>
      <c r="DP48" s="20">
        <f t="shared" si="41"/>
        <v>0</v>
      </c>
      <c r="DQ48" s="20">
        <f t="shared" si="41"/>
        <v>0</v>
      </c>
      <c r="DR48" s="20">
        <f t="shared" si="41"/>
        <v>0</v>
      </c>
      <c r="DS48" s="20">
        <f t="shared" si="41"/>
        <v>0</v>
      </c>
      <c r="DT48" s="20"/>
      <c r="DU48" s="20">
        <f t="shared" si="42"/>
        <v>67709250</v>
      </c>
    </row>
    <row r="49" spans="1:125" ht="32.25" customHeight="1" x14ac:dyDescent="0.3">
      <c r="A49" s="25"/>
      <c r="B49" s="43"/>
      <c r="C49" s="16" t="s">
        <v>158</v>
      </c>
      <c r="D49" s="26" t="s">
        <v>159</v>
      </c>
      <c r="E49" s="18">
        <v>410</v>
      </c>
      <c r="F49" s="30" t="s">
        <v>131</v>
      </c>
      <c r="G49" s="20">
        <f t="shared" si="12"/>
        <v>0</v>
      </c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1" t="e">
        <f t="shared" ref="AD49:AD56" si="45">+AE49/G49</f>
        <v>#DIV/0!</v>
      </c>
      <c r="AE49" s="20">
        <f t="shared" si="35"/>
        <v>0</v>
      </c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1" t="e">
        <f t="shared" ref="BB49:BB56" si="46">1-AD49</f>
        <v>#DIV/0!</v>
      </c>
      <c r="BC49" s="20">
        <f t="shared" si="43"/>
        <v>0</v>
      </c>
      <c r="BD49" s="20">
        <f t="shared" si="36"/>
        <v>0</v>
      </c>
      <c r="BE49" s="20">
        <f t="shared" si="36"/>
        <v>0</v>
      </c>
      <c r="BF49" s="20">
        <f t="shared" si="36"/>
        <v>0</v>
      </c>
      <c r="BG49" s="20">
        <f t="shared" si="36"/>
        <v>0</v>
      </c>
      <c r="BH49" s="20">
        <f t="shared" si="36"/>
        <v>0</v>
      </c>
      <c r="BI49" s="20">
        <f t="shared" si="36"/>
        <v>0</v>
      </c>
      <c r="BJ49" s="20">
        <f t="shared" si="36"/>
        <v>0</v>
      </c>
      <c r="BK49" s="20">
        <f t="shared" si="36"/>
        <v>0</v>
      </c>
      <c r="BL49" s="20">
        <f t="shared" si="36"/>
        <v>0</v>
      </c>
      <c r="BM49" s="20">
        <f t="shared" si="36"/>
        <v>0</v>
      </c>
      <c r="BN49" s="20">
        <f t="shared" si="36"/>
        <v>0</v>
      </c>
      <c r="BO49" s="20">
        <f t="shared" si="36"/>
        <v>0</v>
      </c>
      <c r="BP49" s="20">
        <f t="shared" si="36"/>
        <v>0</v>
      </c>
      <c r="BQ49" s="20">
        <f t="shared" si="36"/>
        <v>0</v>
      </c>
      <c r="BR49" s="20">
        <f t="shared" si="36"/>
        <v>0</v>
      </c>
      <c r="BS49" s="20">
        <f t="shared" si="36"/>
        <v>0</v>
      </c>
      <c r="BT49" s="20">
        <f t="shared" si="37"/>
        <v>0</v>
      </c>
      <c r="BU49" s="20">
        <f t="shared" si="37"/>
        <v>0</v>
      </c>
      <c r="BV49" s="20">
        <f t="shared" si="37"/>
        <v>0</v>
      </c>
      <c r="BW49" s="20">
        <f t="shared" si="37"/>
        <v>0</v>
      </c>
      <c r="BX49" s="20"/>
      <c r="BY49" s="20">
        <f t="shared" si="38"/>
        <v>0</v>
      </c>
      <c r="BZ49" s="21" t="e">
        <f t="shared" ref="BZ49:BZ56" si="47">+CA49/G49</f>
        <v>#DIV/0!</v>
      </c>
      <c r="CA49" s="20">
        <f t="shared" ref="CA49:CA56" si="48">SUM(CB49:CW49)</f>
        <v>0</v>
      </c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1" t="e">
        <f t="shared" ref="CX49:CX56" si="49">1-BZ49</f>
        <v>#DIV/0!</v>
      </c>
      <c r="CY49" s="20">
        <f t="shared" si="44"/>
        <v>0</v>
      </c>
      <c r="CZ49" s="20">
        <f t="shared" si="40"/>
        <v>0</v>
      </c>
      <c r="DA49" s="20">
        <f t="shared" si="40"/>
        <v>0</v>
      </c>
      <c r="DB49" s="20">
        <f t="shared" si="40"/>
        <v>0</v>
      </c>
      <c r="DC49" s="20">
        <f t="shared" si="40"/>
        <v>0</v>
      </c>
      <c r="DD49" s="20">
        <f t="shared" si="40"/>
        <v>0</v>
      </c>
      <c r="DE49" s="20">
        <f t="shared" si="40"/>
        <v>0</v>
      </c>
      <c r="DF49" s="20">
        <f t="shared" si="40"/>
        <v>0</v>
      </c>
      <c r="DG49" s="20">
        <f t="shared" si="40"/>
        <v>0</v>
      </c>
      <c r="DH49" s="20">
        <f t="shared" si="40"/>
        <v>0</v>
      </c>
      <c r="DI49" s="20">
        <f t="shared" si="40"/>
        <v>0</v>
      </c>
      <c r="DJ49" s="20">
        <f t="shared" si="40"/>
        <v>0</v>
      </c>
      <c r="DK49" s="20">
        <f t="shared" si="40"/>
        <v>0</v>
      </c>
      <c r="DL49" s="20">
        <f t="shared" si="40"/>
        <v>0</v>
      </c>
      <c r="DM49" s="20">
        <f t="shared" si="40"/>
        <v>0</v>
      </c>
      <c r="DN49" s="20">
        <f t="shared" si="40"/>
        <v>0</v>
      </c>
      <c r="DO49" s="20">
        <f t="shared" si="40"/>
        <v>0</v>
      </c>
      <c r="DP49" s="20">
        <f t="shared" si="41"/>
        <v>0</v>
      </c>
      <c r="DQ49" s="20">
        <f t="shared" si="41"/>
        <v>0</v>
      </c>
      <c r="DR49" s="20">
        <f t="shared" si="41"/>
        <v>0</v>
      </c>
      <c r="DS49" s="20">
        <f t="shared" si="41"/>
        <v>0</v>
      </c>
      <c r="DT49" s="20"/>
      <c r="DU49" s="20">
        <f t="shared" si="42"/>
        <v>0</v>
      </c>
    </row>
    <row r="50" spans="1:125" ht="35.25" customHeight="1" x14ac:dyDescent="0.3">
      <c r="A50" s="25"/>
      <c r="B50" s="43"/>
      <c r="C50" s="16" t="s">
        <v>160</v>
      </c>
      <c r="D50" s="26" t="s">
        <v>161</v>
      </c>
      <c r="E50" s="18">
        <v>410</v>
      </c>
      <c r="F50" s="30" t="s">
        <v>131</v>
      </c>
      <c r="G50" s="20">
        <f t="shared" si="12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 t="e">
        <f t="shared" si="45"/>
        <v>#DIV/0!</v>
      </c>
      <c r="AE50" s="20">
        <f t="shared" si="35"/>
        <v>0</v>
      </c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1" t="e">
        <f t="shared" si="46"/>
        <v>#DIV/0!</v>
      </c>
      <c r="BC50" s="20">
        <f t="shared" si="43"/>
        <v>0</v>
      </c>
      <c r="BD50" s="20">
        <f t="shared" si="36"/>
        <v>0</v>
      </c>
      <c r="BE50" s="20">
        <f t="shared" si="36"/>
        <v>0</v>
      </c>
      <c r="BF50" s="20">
        <f t="shared" si="36"/>
        <v>0</v>
      </c>
      <c r="BG50" s="20">
        <f t="shared" si="36"/>
        <v>0</v>
      </c>
      <c r="BH50" s="20">
        <f t="shared" si="36"/>
        <v>0</v>
      </c>
      <c r="BI50" s="20">
        <f t="shared" si="36"/>
        <v>0</v>
      </c>
      <c r="BJ50" s="20">
        <f t="shared" si="36"/>
        <v>0</v>
      </c>
      <c r="BK50" s="20">
        <f t="shared" si="36"/>
        <v>0</v>
      </c>
      <c r="BL50" s="20">
        <f t="shared" si="36"/>
        <v>0</v>
      </c>
      <c r="BM50" s="20">
        <f t="shared" si="36"/>
        <v>0</v>
      </c>
      <c r="BN50" s="20">
        <f t="shared" si="36"/>
        <v>0</v>
      </c>
      <c r="BO50" s="20">
        <f t="shared" si="36"/>
        <v>0</v>
      </c>
      <c r="BP50" s="20">
        <f t="shared" si="36"/>
        <v>0</v>
      </c>
      <c r="BQ50" s="20">
        <f t="shared" si="36"/>
        <v>0</v>
      </c>
      <c r="BR50" s="20">
        <f t="shared" si="36"/>
        <v>0</v>
      </c>
      <c r="BS50" s="20">
        <f t="shared" si="36"/>
        <v>0</v>
      </c>
      <c r="BT50" s="20">
        <f t="shared" si="37"/>
        <v>0</v>
      </c>
      <c r="BU50" s="20">
        <f t="shared" si="37"/>
        <v>0</v>
      </c>
      <c r="BV50" s="20">
        <f t="shared" si="37"/>
        <v>0</v>
      </c>
      <c r="BW50" s="20">
        <f t="shared" si="37"/>
        <v>0</v>
      </c>
      <c r="BX50" s="20"/>
      <c r="BY50" s="20">
        <f t="shared" si="38"/>
        <v>0</v>
      </c>
      <c r="BZ50" s="21" t="e">
        <f t="shared" si="47"/>
        <v>#DIV/0!</v>
      </c>
      <c r="CA50" s="20">
        <f t="shared" si="48"/>
        <v>0</v>
      </c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1" t="e">
        <f t="shared" si="49"/>
        <v>#DIV/0!</v>
      </c>
      <c r="CY50" s="20">
        <f t="shared" si="44"/>
        <v>0</v>
      </c>
      <c r="CZ50" s="20">
        <f t="shared" si="40"/>
        <v>0</v>
      </c>
      <c r="DA50" s="20">
        <f t="shared" si="40"/>
        <v>0</v>
      </c>
      <c r="DB50" s="20">
        <f t="shared" si="40"/>
        <v>0</v>
      </c>
      <c r="DC50" s="20">
        <f t="shared" si="40"/>
        <v>0</v>
      </c>
      <c r="DD50" s="20">
        <f t="shared" si="40"/>
        <v>0</v>
      </c>
      <c r="DE50" s="20">
        <f t="shared" si="40"/>
        <v>0</v>
      </c>
      <c r="DF50" s="20">
        <f t="shared" si="40"/>
        <v>0</v>
      </c>
      <c r="DG50" s="20">
        <f t="shared" si="40"/>
        <v>0</v>
      </c>
      <c r="DH50" s="20">
        <f t="shared" si="40"/>
        <v>0</v>
      </c>
      <c r="DI50" s="20">
        <f t="shared" si="40"/>
        <v>0</v>
      </c>
      <c r="DJ50" s="20">
        <f t="shared" si="40"/>
        <v>0</v>
      </c>
      <c r="DK50" s="20">
        <f t="shared" si="40"/>
        <v>0</v>
      </c>
      <c r="DL50" s="20">
        <f t="shared" si="40"/>
        <v>0</v>
      </c>
      <c r="DM50" s="20">
        <f t="shared" si="40"/>
        <v>0</v>
      </c>
      <c r="DN50" s="20">
        <f t="shared" si="40"/>
        <v>0</v>
      </c>
      <c r="DO50" s="20">
        <f t="shared" si="40"/>
        <v>0</v>
      </c>
      <c r="DP50" s="20">
        <f t="shared" si="41"/>
        <v>0</v>
      </c>
      <c r="DQ50" s="20">
        <f t="shared" si="41"/>
        <v>0</v>
      </c>
      <c r="DR50" s="20">
        <f t="shared" si="41"/>
        <v>0</v>
      </c>
      <c r="DS50" s="20">
        <f t="shared" si="41"/>
        <v>0</v>
      </c>
      <c r="DT50" s="20"/>
      <c r="DU50" s="20">
        <f t="shared" si="42"/>
        <v>0</v>
      </c>
    </row>
    <row r="51" spans="1:125" ht="32.25" customHeight="1" x14ac:dyDescent="0.3">
      <c r="A51" s="25"/>
      <c r="B51" s="43"/>
      <c r="C51" s="16" t="s">
        <v>162</v>
      </c>
      <c r="D51" s="26" t="s">
        <v>163</v>
      </c>
      <c r="E51" s="18">
        <v>410</v>
      </c>
      <c r="F51" s="30" t="s">
        <v>131</v>
      </c>
      <c r="G51" s="20">
        <f t="shared" si="12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 t="e">
        <f t="shared" si="45"/>
        <v>#DIV/0!</v>
      </c>
      <c r="AE51" s="20">
        <f t="shared" si="35"/>
        <v>0</v>
      </c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1" t="e">
        <f t="shared" si="46"/>
        <v>#DIV/0!</v>
      </c>
      <c r="BC51" s="20">
        <f t="shared" si="43"/>
        <v>0</v>
      </c>
      <c r="BD51" s="20">
        <f t="shared" si="36"/>
        <v>0</v>
      </c>
      <c r="BE51" s="20">
        <f t="shared" si="36"/>
        <v>0</v>
      </c>
      <c r="BF51" s="20">
        <f t="shared" si="36"/>
        <v>0</v>
      </c>
      <c r="BG51" s="20">
        <f t="shared" si="36"/>
        <v>0</v>
      </c>
      <c r="BH51" s="20">
        <f t="shared" si="36"/>
        <v>0</v>
      </c>
      <c r="BI51" s="20">
        <f t="shared" si="36"/>
        <v>0</v>
      </c>
      <c r="BJ51" s="20">
        <f t="shared" si="36"/>
        <v>0</v>
      </c>
      <c r="BK51" s="20">
        <f t="shared" si="36"/>
        <v>0</v>
      </c>
      <c r="BL51" s="20">
        <f t="shared" si="36"/>
        <v>0</v>
      </c>
      <c r="BM51" s="20">
        <f t="shared" si="36"/>
        <v>0</v>
      </c>
      <c r="BN51" s="20">
        <f t="shared" si="36"/>
        <v>0</v>
      </c>
      <c r="BO51" s="20">
        <f t="shared" si="36"/>
        <v>0</v>
      </c>
      <c r="BP51" s="20">
        <f t="shared" si="36"/>
        <v>0</v>
      </c>
      <c r="BQ51" s="20">
        <f t="shared" si="36"/>
        <v>0</v>
      </c>
      <c r="BR51" s="20">
        <f t="shared" si="36"/>
        <v>0</v>
      </c>
      <c r="BS51" s="20">
        <f t="shared" si="36"/>
        <v>0</v>
      </c>
      <c r="BT51" s="20">
        <f t="shared" si="37"/>
        <v>0</v>
      </c>
      <c r="BU51" s="20">
        <f t="shared" si="37"/>
        <v>0</v>
      </c>
      <c r="BV51" s="20">
        <f t="shared" si="37"/>
        <v>0</v>
      </c>
      <c r="BW51" s="20">
        <f t="shared" si="37"/>
        <v>0</v>
      </c>
      <c r="BX51" s="20"/>
      <c r="BY51" s="20">
        <f t="shared" si="38"/>
        <v>0</v>
      </c>
      <c r="BZ51" s="21" t="e">
        <f t="shared" si="47"/>
        <v>#DIV/0!</v>
      </c>
      <c r="CA51" s="20">
        <f t="shared" si="48"/>
        <v>0</v>
      </c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1" t="e">
        <f t="shared" si="49"/>
        <v>#DIV/0!</v>
      </c>
      <c r="CY51" s="20">
        <f t="shared" si="44"/>
        <v>0</v>
      </c>
      <c r="CZ51" s="20">
        <f t="shared" si="40"/>
        <v>0</v>
      </c>
      <c r="DA51" s="20">
        <f t="shared" si="40"/>
        <v>0</v>
      </c>
      <c r="DB51" s="20">
        <f t="shared" si="40"/>
        <v>0</v>
      </c>
      <c r="DC51" s="20">
        <f t="shared" si="40"/>
        <v>0</v>
      </c>
      <c r="DD51" s="20">
        <f t="shared" si="40"/>
        <v>0</v>
      </c>
      <c r="DE51" s="20">
        <f t="shared" si="40"/>
        <v>0</v>
      </c>
      <c r="DF51" s="20">
        <f t="shared" si="40"/>
        <v>0</v>
      </c>
      <c r="DG51" s="20">
        <f t="shared" si="40"/>
        <v>0</v>
      </c>
      <c r="DH51" s="20">
        <f t="shared" si="40"/>
        <v>0</v>
      </c>
      <c r="DI51" s="20">
        <f t="shared" si="40"/>
        <v>0</v>
      </c>
      <c r="DJ51" s="20">
        <f t="shared" si="40"/>
        <v>0</v>
      </c>
      <c r="DK51" s="20">
        <f t="shared" si="40"/>
        <v>0</v>
      </c>
      <c r="DL51" s="20">
        <f t="shared" si="40"/>
        <v>0</v>
      </c>
      <c r="DM51" s="20">
        <f t="shared" si="40"/>
        <v>0</v>
      </c>
      <c r="DN51" s="20">
        <f t="shared" si="40"/>
        <v>0</v>
      </c>
      <c r="DO51" s="20">
        <f t="shared" si="40"/>
        <v>0</v>
      </c>
      <c r="DP51" s="20">
        <f t="shared" si="41"/>
        <v>0</v>
      </c>
      <c r="DQ51" s="20">
        <f t="shared" si="41"/>
        <v>0</v>
      </c>
      <c r="DR51" s="20">
        <f t="shared" si="41"/>
        <v>0</v>
      </c>
      <c r="DS51" s="20">
        <f t="shared" si="41"/>
        <v>0</v>
      </c>
      <c r="DT51" s="20"/>
      <c r="DU51" s="20">
        <f t="shared" si="42"/>
        <v>0</v>
      </c>
    </row>
    <row r="52" spans="1:125" ht="36" customHeight="1" x14ac:dyDescent="0.3">
      <c r="A52" s="25"/>
      <c r="B52" s="43"/>
      <c r="C52" s="16" t="s">
        <v>164</v>
      </c>
      <c r="D52" s="26" t="s">
        <v>165</v>
      </c>
      <c r="E52" s="18">
        <v>410</v>
      </c>
      <c r="F52" s="30" t="s">
        <v>131</v>
      </c>
      <c r="G52" s="20">
        <f t="shared" si="12"/>
        <v>10000000</v>
      </c>
      <c r="H52" s="20"/>
      <c r="I52" s="20"/>
      <c r="J52" s="20"/>
      <c r="K52" s="20"/>
      <c r="L52" s="20"/>
      <c r="M52" s="20"/>
      <c r="N52" s="20">
        <v>10000000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>
        <f t="shared" si="45"/>
        <v>0</v>
      </c>
      <c r="AE52" s="20">
        <f t="shared" si="35"/>
        <v>0</v>
      </c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1">
        <f t="shared" si="46"/>
        <v>1</v>
      </c>
      <c r="BC52" s="20">
        <f t="shared" si="43"/>
        <v>10000000</v>
      </c>
      <c r="BD52" s="20">
        <f t="shared" si="36"/>
        <v>0</v>
      </c>
      <c r="BE52" s="20">
        <f t="shared" si="36"/>
        <v>0</v>
      </c>
      <c r="BF52" s="20">
        <f t="shared" si="36"/>
        <v>0</v>
      </c>
      <c r="BG52" s="20">
        <f t="shared" si="36"/>
        <v>0</v>
      </c>
      <c r="BH52" s="20">
        <f t="shared" si="36"/>
        <v>0</v>
      </c>
      <c r="BI52" s="20">
        <f t="shared" si="36"/>
        <v>0</v>
      </c>
      <c r="BJ52" s="20">
        <f t="shared" si="36"/>
        <v>10000000</v>
      </c>
      <c r="BK52" s="20">
        <f t="shared" si="36"/>
        <v>0</v>
      </c>
      <c r="BL52" s="20">
        <f t="shared" si="36"/>
        <v>0</v>
      </c>
      <c r="BM52" s="20">
        <f t="shared" si="36"/>
        <v>0</v>
      </c>
      <c r="BN52" s="20">
        <f t="shared" si="36"/>
        <v>0</v>
      </c>
      <c r="BO52" s="20">
        <f t="shared" si="36"/>
        <v>0</v>
      </c>
      <c r="BP52" s="20">
        <f t="shared" si="36"/>
        <v>0</v>
      </c>
      <c r="BQ52" s="20">
        <f t="shared" si="36"/>
        <v>0</v>
      </c>
      <c r="BR52" s="20">
        <f t="shared" si="36"/>
        <v>0</v>
      </c>
      <c r="BS52" s="20">
        <f t="shared" si="36"/>
        <v>0</v>
      </c>
      <c r="BT52" s="20">
        <f t="shared" si="37"/>
        <v>0</v>
      </c>
      <c r="BU52" s="20">
        <f t="shared" si="37"/>
        <v>0</v>
      </c>
      <c r="BV52" s="20">
        <f t="shared" si="37"/>
        <v>0</v>
      </c>
      <c r="BW52" s="20">
        <f t="shared" si="37"/>
        <v>0</v>
      </c>
      <c r="BX52" s="20"/>
      <c r="BY52" s="20">
        <f t="shared" si="38"/>
        <v>0</v>
      </c>
      <c r="BZ52" s="21">
        <f t="shared" si="47"/>
        <v>0</v>
      </c>
      <c r="CA52" s="20">
        <f t="shared" si="48"/>
        <v>0</v>
      </c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1">
        <f t="shared" si="49"/>
        <v>1</v>
      </c>
      <c r="CY52" s="20">
        <f t="shared" si="44"/>
        <v>10000000</v>
      </c>
      <c r="CZ52" s="20">
        <f t="shared" si="40"/>
        <v>0</v>
      </c>
      <c r="DA52" s="20">
        <f t="shared" si="40"/>
        <v>0</v>
      </c>
      <c r="DB52" s="20">
        <f t="shared" si="40"/>
        <v>0</v>
      </c>
      <c r="DC52" s="20">
        <f t="shared" si="40"/>
        <v>0</v>
      </c>
      <c r="DD52" s="20">
        <f t="shared" si="40"/>
        <v>0</v>
      </c>
      <c r="DE52" s="20">
        <f t="shared" si="40"/>
        <v>0</v>
      </c>
      <c r="DF52" s="20">
        <f t="shared" si="40"/>
        <v>10000000</v>
      </c>
      <c r="DG52" s="20">
        <f t="shared" si="40"/>
        <v>0</v>
      </c>
      <c r="DH52" s="20">
        <f t="shared" si="40"/>
        <v>0</v>
      </c>
      <c r="DI52" s="20">
        <f t="shared" si="40"/>
        <v>0</v>
      </c>
      <c r="DJ52" s="20">
        <f t="shared" si="40"/>
        <v>0</v>
      </c>
      <c r="DK52" s="20">
        <f t="shared" si="40"/>
        <v>0</v>
      </c>
      <c r="DL52" s="20">
        <f t="shared" si="40"/>
        <v>0</v>
      </c>
      <c r="DM52" s="20">
        <f t="shared" si="40"/>
        <v>0</v>
      </c>
      <c r="DN52" s="20">
        <f t="shared" si="40"/>
        <v>0</v>
      </c>
      <c r="DO52" s="20">
        <f t="shared" si="40"/>
        <v>0</v>
      </c>
      <c r="DP52" s="20">
        <f t="shared" si="41"/>
        <v>0</v>
      </c>
      <c r="DQ52" s="20">
        <f t="shared" si="41"/>
        <v>0</v>
      </c>
      <c r="DR52" s="20">
        <f t="shared" si="41"/>
        <v>0</v>
      </c>
      <c r="DS52" s="20">
        <f t="shared" si="41"/>
        <v>0</v>
      </c>
      <c r="DT52" s="20"/>
      <c r="DU52" s="20">
        <f t="shared" si="42"/>
        <v>0</v>
      </c>
    </row>
    <row r="53" spans="1:125" ht="31.5" customHeight="1" x14ac:dyDescent="0.3">
      <c r="A53" s="25"/>
      <c r="B53" s="43"/>
      <c r="C53" s="16" t="s">
        <v>166</v>
      </c>
      <c r="D53" s="26" t="s">
        <v>167</v>
      </c>
      <c r="E53" s="18">
        <v>410</v>
      </c>
      <c r="F53" s="30" t="s">
        <v>131</v>
      </c>
      <c r="G53" s="20">
        <f t="shared" si="12"/>
        <v>15000000</v>
      </c>
      <c r="H53" s="20"/>
      <c r="I53" s="20"/>
      <c r="J53" s="20"/>
      <c r="K53" s="20"/>
      <c r="L53" s="20"/>
      <c r="M53" s="20"/>
      <c r="N53" s="20">
        <v>15000000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>
        <f t="shared" si="45"/>
        <v>0</v>
      </c>
      <c r="AE53" s="20">
        <f t="shared" si="35"/>
        <v>0</v>
      </c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1">
        <f t="shared" si="46"/>
        <v>1</v>
      </c>
      <c r="BC53" s="20">
        <f t="shared" si="43"/>
        <v>15000000</v>
      </c>
      <c r="BD53" s="20">
        <f t="shared" si="36"/>
        <v>0</v>
      </c>
      <c r="BE53" s="20">
        <f t="shared" si="36"/>
        <v>0</v>
      </c>
      <c r="BF53" s="20">
        <f t="shared" si="36"/>
        <v>0</v>
      </c>
      <c r="BG53" s="20">
        <f t="shared" si="36"/>
        <v>0</v>
      </c>
      <c r="BH53" s="20">
        <f t="shared" si="36"/>
        <v>0</v>
      </c>
      <c r="BI53" s="20">
        <f t="shared" si="36"/>
        <v>0</v>
      </c>
      <c r="BJ53" s="20">
        <f t="shared" si="36"/>
        <v>15000000</v>
      </c>
      <c r="BK53" s="20">
        <f t="shared" si="36"/>
        <v>0</v>
      </c>
      <c r="BL53" s="20">
        <f t="shared" si="36"/>
        <v>0</v>
      </c>
      <c r="BM53" s="20">
        <f t="shared" si="36"/>
        <v>0</v>
      </c>
      <c r="BN53" s="20">
        <f t="shared" si="36"/>
        <v>0</v>
      </c>
      <c r="BO53" s="20">
        <f t="shared" si="36"/>
        <v>0</v>
      </c>
      <c r="BP53" s="20">
        <f t="shared" si="36"/>
        <v>0</v>
      </c>
      <c r="BQ53" s="20">
        <f t="shared" si="36"/>
        <v>0</v>
      </c>
      <c r="BR53" s="20">
        <f t="shared" si="36"/>
        <v>0</v>
      </c>
      <c r="BS53" s="20">
        <f t="shared" ref="BS53:BW68" si="50">W53-AU53</f>
        <v>0</v>
      </c>
      <c r="BT53" s="20">
        <f t="shared" si="37"/>
        <v>0</v>
      </c>
      <c r="BU53" s="20">
        <f t="shared" si="37"/>
        <v>0</v>
      </c>
      <c r="BV53" s="20">
        <f t="shared" si="37"/>
        <v>0</v>
      </c>
      <c r="BW53" s="20">
        <f t="shared" si="37"/>
        <v>0</v>
      </c>
      <c r="BX53" s="20"/>
      <c r="BY53" s="20">
        <f t="shared" si="38"/>
        <v>0</v>
      </c>
      <c r="BZ53" s="21">
        <f t="shared" si="47"/>
        <v>0</v>
      </c>
      <c r="CA53" s="20">
        <f t="shared" si="48"/>
        <v>0</v>
      </c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1">
        <f t="shared" si="49"/>
        <v>1</v>
      </c>
      <c r="CY53" s="20">
        <f t="shared" si="44"/>
        <v>15000000</v>
      </c>
      <c r="CZ53" s="20">
        <f t="shared" si="40"/>
        <v>0</v>
      </c>
      <c r="DA53" s="20">
        <f t="shared" si="40"/>
        <v>0</v>
      </c>
      <c r="DB53" s="20">
        <f t="shared" si="40"/>
        <v>0</v>
      </c>
      <c r="DC53" s="20">
        <f t="shared" si="40"/>
        <v>0</v>
      </c>
      <c r="DD53" s="20">
        <f t="shared" si="40"/>
        <v>0</v>
      </c>
      <c r="DE53" s="20">
        <f t="shared" si="40"/>
        <v>0</v>
      </c>
      <c r="DF53" s="20">
        <f t="shared" si="40"/>
        <v>15000000</v>
      </c>
      <c r="DG53" s="20">
        <f t="shared" si="40"/>
        <v>0</v>
      </c>
      <c r="DH53" s="20">
        <f t="shared" si="40"/>
        <v>0</v>
      </c>
      <c r="DI53" s="20">
        <f t="shared" si="40"/>
        <v>0</v>
      </c>
      <c r="DJ53" s="20">
        <f t="shared" si="40"/>
        <v>0</v>
      </c>
      <c r="DK53" s="20">
        <f t="shared" si="40"/>
        <v>0</v>
      </c>
      <c r="DL53" s="20">
        <f t="shared" si="40"/>
        <v>0</v>
      </c>
      <c r="DM53" s="20">
        <f t="shared" si="40"/>
        <v>0</v>
      </c>
      <c r="DN53" s="20">
        <f t="shared" si="40"/>
        <v>0</v>
      </c>
      <c r="DO53" s="20">
        <f t="shared" ref="DO53:DS68" si="51">W53-CQ53</f>
        <v>0</v>
      </c>
      <c r="DP53" s="20">
        <f t="shared" si="41"/>
        <v>0</v>
      </c>
      <c r="DQ53" s="20">
        <f t="shared" si="41"/>
        <v>0</v>
      </c>
      <c r="DR53" s="20">
        <f t="shared" si="41"/>
        <v>0</v>
      </c>
      <c r="DS53" s="20">
        <f t="shared" si="41"/>
        <v>0</v>
      </c>
      <c r="DT53" s="20"/>
      <c r="DU53" s="20">
        <f t="shared" si="42"/>
        <v>0</v>
      </c>
    </row>
    <row r="54" spans="1:125" ht="30.75" customHeight="1" x14ac:dyDescent="0.3">
      <c r="A54" s="25"/>
      <c r="B54" s="43"/>
      <c r="C54" s="16" t="s">
        <v>168</v>
      </c>
      <c r="D54" s="26" t="s">
        <v>169</v>
      </c>
      <c r="E54" s="18">
        <v>410</v>
      </c>
      <c r="F54" s="30" t="s">
        <v>131</v>
      </c>
      <c r="G54" s="20">
        <f t="shared" si="12"/>
        <v>16000000</v>
      </c>
      <c r="H54" s="20"/>
      <c r="I54" s="20"/>
      <c r="J54" s="20"/>
      <c r="K54" s="20"/>
      <c r="L54" s="20"/>
      <c r="M54" s="20"/>
      <c r="N54" s="20">
        <v>16000000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>
        <f t="shared" si="45"/>
        <v>0</v>
      </c>
      <c r="AE54" s="20">
        <f t="shared" si="35"/>
        <v>0</v>
      </c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1">
        <f t="shared" si="46"/>
        <v>1</v>
      </c>
      <c r="BC54" s="20">
        <f t="shared" si="43"/>
        <v>16000000</v>
      </c>
      <c r="BD54" s="20">
        <f t="shared" ref="BD54:BS70" si="52">H54-AF54</f>
        <v>0</v>
      </c>
      <c r="BE54" s="20">
        <f t="shared" si="52"/>
        <v>0</v>
      </c>
      <c r="BF54" s="20">
        <f t="shared" si="52"/>
        <v>0</v>
      </c>
      <c r="BG54" s="20">
        <f t="shared" si="52"/>
        <v>0</v>
      </c>
      <c r="BH54" s="20">
        <f t="shared" si="52"/>
        <v>0</v>
      </c>
      <c r="BI54" s="20">
        <f t="shared" si="52"/>
        <v>0</v>
      </c>
      <c r="BJ54" s="20">
        <f t="shared" si="52"/>
        <v>16000000</v>
      </c>
      <c r="BK54" s="20">
        <f t="shared" si="52"/>
        <v>0</v>
      </c>
      <c r="BL54" s="20">
        <f t="shared" si="52"/>
        <v>0</v>
      </c>
      <c r="BM54" s="20">
        <f t="shared" si="52"/>
        <v>0</v>
      </c>
      <c r="BN54" s="20">
        <f t="shared" si="52"/>
        <v>0</v>
      </c>
      <c r="BO54" s="20">
        <f t="shared" si="52"/>
        <v>0</v>
      </c>
      <c r="BP54" s="20">
        <f t="shared" si="52"/>
        <v>0</v>
      </c>
      <c r="BQ54" s="20">
        <f t="shared" si="52"/>
        <v>0</v>
      </c>
      <c r="BR54" s="20">
        <f t="shared" si="52"/>
        <v>0</v>
      </c>
      <c r="BS54" s="20">
        <f t="shared" si="50"/>
        <v>0</v>
      </c>
      <c r="BT54" s="20">
        <f t="shared" si="50"/>
        <v>0</v>
      </c>
      <c r="BU54" s="20">
        <f t="shared" si="50"/>
        <v>0</v>
      </c>
      <c r="BV54" s="20">
        <f t="shared" si="50"/>
        <v>0</v>
      </c>
      <c r="BW54" s="20">
        <f t="shared" si="50"/>
        <v>0</v>
      </c>
      <c r="BX54" s="20"/>
      <c r="BY54" s="20">
        <f t="shared" si="38"/>
        <v>0</v>
      </c>
      <c r="BZ54" s="21">
        <f t="shared" si="47"/>
        <v>0</v>
      </c>
      <c r="CA54" s="20">
        <f t="shared" si="48"/>
        <v>0</v>
      </c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1">
        <f t="shared" si="49"/>
        <v>1</v>
      </c>
      <c r="CY54" s="20">
        <f t="shared" si="44"/>
        <v>16000000</v>
      </c>
      <c r="CZ54" s="20">
        <f t="shared" ref="CZ54:DO70" si="53">H54-CB54</f>
        <v>0</v>
      </c>
      <c r="DA54" s="20">
        <f t="shared" si="53"/>
        <v>0</v>
      </c>
      <c r="DB54" s="20">
        <f t="shared" si="53"/>
        <v>0</v>
      </c>
      <c r="DC54" s="20">
        <f t="shared" si="53"/>
        <v>0</v>
      </c>
      <c r="DD54" s="20">
        <f t="shared" si="53"/>
        <v>0</v>
      </c>
      <c r="DE54" s="20">
        <f t="shared" si="53"/>
        <v>0</v>
      </c>
      <c r="DF54" s="20">
        <f t="shared" si="53"/>
        <v>16000000</v>
      </c>
      <c r="DG54" s="20">
        <f t="shared" si="53"/>
        <v>0</v>
      </c>
      <c r="DH54" s="20">
        <f t="shared" si="53"/>
        <v>0</v>
      </c>
      <c r="DI54" s="20">
        <f t="shared" si="53"/>
        <v>0</v>
      </c>
      <c r="DJ54" s="20">
        <f t="shared" si="53"/>
        <v>0</v>
      </c>
      <c r="DK54" s="20">
        <f t="shared" si="53"/>
        <v>0</v>
      </c>
      <c r="DL54" s="20">
        <f t="shared" si="53"/>
        <v>0</v>
      </c>
      <c r="DM54" s="20">
        <f t="shared" si="53"/>
        <v>0</v>
      </c>
      <c r="DN54" s="20">
        <f t="shared" si="53"/>
        <v>0</v>
      </c>
      <c r="DO54" s="20">
        <f t="shared" si="51"/>
        <v>0</v>
      </c>
      <c r="DP54" s="20">
        <f t="shared" si="51"/>
        <v>0</v>
      </c>
      <c r="DQ54" s="20">
        <f t="shared" si="51"/>
        <v>0</v>
      </c>
      <c r="DR54" s="20">
        <f t="shared" si="51"/>
        <v>0</v>
      </c>
      <c r="DS54" s="20">
        <f t="shared" si="51"/>
        <v>0</v>
      </c>
      <c r="DT54" s="20"/>
      <c r="DU54" s="20">
        <f t="shared" si="42"/>
        <v>0</v>
      </c>
    </row>
    <row r="55" spans="1:125" ht="36" customHeight="1" x14ac:dyDescent="0.3">
      <c r="A55" s="25"/>
      <c r="B55" s="43"/>
      <c r="C55" s="16" t="s">
        <v>170</v>
      </c>
      <c r="D55" s="26" t="s">
        <v>171</v>
      </c>
      <c r="E55" s="18">
        <v>410</v>
      </c>
      <c r="F55" s="30" t="s">
        <v>131</v>
      </c>
      <c r="G55" s="20">
        <f t="shared" si="12"/>
        <v>20000000</v>
      </c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>
        <v>20000000</v>
      </c>
      <c r="Z55" s="20"/>
      <c r="AA55" s="20"/>
      <c r="AB55" s="20"/>
      <c r="AC55" s="20"/>
      <c r="AD55" s="21">
        <f t="shared" si="45"/>
        <v>0</v>
      </c>
      <c r="AE55" s="20">
        <f t="shared" si="35"/>
        <v>0</v>
      </c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1">
        <f t="shared" si="46"/>
        <v>1</v>
      </c>
      <c r="BC55" s="20">
        <f t="shared" si="43"/>
        <v>20000000</v>
      </c>
      <c r="BD55" s="20">
        <f t="shared" si="52"/>
        <v>0</v>
      </c>
      <c r="BE55" s="20">
        <f t="shared" si="52"/>
        <v>0</v>
      </c>
      <c r="BF55" s="20">
        <f t="shared" si="52"/>
        <v>0</v>
      </c>
      <c r="BG55" s="20">
        <f t="shared" si="52"/>
        <v>0</v>
      </c>
      <c r="BH55" s="20">
        <f t="shared" si="52"/>
        <v>0</v>
      </c>
      <c r="BI55" s="20">
        <f t="shared" si="52"/>
        <v>0</v>
      </c>
      <c r="BJ55" s="20">
        <f t="shared" si="52"/>
        <v>0</v>
      </c>
      <c r="BK55" s="20">
        <f t="shared" si="52"/>
        <v>0</v>
      </c>
      <c r="BL55" s="20">
        <f t="shared" si="52"/>
        <v>0</v>
      </c>
      <c r="BM55" s="20">
        <f t="shared" si="52"/>
        <v>0</v>
      </c>
      <c r="BN55" s="20">
        <f t="shared" si="52"/>
        <v>0</v>
      </c>
      <c r="BO55" s="20">
        <f t="shared" si="52"/>
        <v>0</v>
      </c>
      <c r="BP55" s="20">
        <f t="shared" si="52"/>
        <v>0</v>
      </c>
      <c r="BQ55" s="20">
        <f t="shared" si="52"/>
        <v>0</v>
      </c>
      <c r="BR55" s="20">
        <f t="shared" si="52"/>
        <v>0</v>
      </c>
      <c r="BS55" s="20">
        <f t="shared" si="50"/>
        <v>0</v>
      </c>
      <c r="BT55" s="20">
        <f t="shared" si="50"/>
        <v>0</v>
      </c>
      <c r="BU55" s="20">
        <f t="shared" si="50"/>
        <v>20000000</v>
      </c>
      <c r="BV55" s="20">
        <f t="shared" si="50"/>
        <v>0</v>
      </c>
      <c r="BW55" s="20">
        <f t="shared" si="50"/>
        <v>0</v>
      </c>
      <c r="BX55" s="20"/>
      <c r="BY55" s="20">
        <f t="shared" si="38"/>
        <v>0</v>
      </c>
      <c r="BZ55" s="21">
        <f t="shared" si="47"/>
        <v>0</v>
      </c>
      <c r="CA55" s="20">
        <f t="shared" si="48"/>
        <v>0</v>
      </c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1">
        <f t="shared" si="49"/>
        <v>1</v>
      </c>
      <c r="CY55" s="20">
        <f t="shared" si="44"/>
        <v>20000000</v>
      </c>
      <c r="CZ55" s="20">
        <f t="shared" si="53"/>
        <v>0</v>
      </c>
      <c r="DA55" s="20">
        <f t="shared" si="53"/>
        <v>0</v>
      </c>
      <c r="DB55" s="20">
        <f t="shared" si="53"/>
        <v>0</v>
      </c>
      <c r="DC55" s="20">
        <f t="shared" si="53"/>
        <v>0</v>
      </c>
      <c r="DD55" s="20">
        <f t="shared" si="53"/>
        <v>0</v>
      </c>
      <c r="DE55" s="20">
        <f t="shared" si="53"/>
        <v>0</v>
      </c>
      <c r="DF55" s="20">
        <f t="shared" si="53"/>
        <v>0</v>
      </c>
      <c r="DG55" s="20">
        <f t="shared" si="53"/>
        <v>0</v>
      </c>
      <c r="DH55" s="20">
        <f t="shared" si="53"/>
        <v>0</v>
      </c>
      <c r="DI55" s="20">
        <f t="shared" si="53"/>
        <v>0</v>
      </c>
      <c r="DJ55" s="20">
        <f t="shared" si="53"/>
        <v>0</v>
      </c>
      <c r="DK55" s="20">
        <f t="shared" si="53"/>
        <v>0</v>
      </c>
      <c r="DL55" s="20">
        <f t="shared" si="53"/>
        <v>0</v>
      </c>
      <c r="DM55" s="20">
        <f t="shared" si="53"/>
        <v>0</v>
      </c>
      <c r="DN55" s="20">
        <f t="shared" si="53"/>
        <v>0</v>
      </c>
      <c r="DO55" s="20">
        <f t="shared" si="51"/>
        <v>0</v>
      </c>
      <c r="DP55" s="20">
        <f t="shared" si="51"/>
        <v>0</v>
      </c>
      <c r="DQ55" s="20">
        <f t="shared" si="51"/>
        <v>20000000</v>
      </c>
      <c r="DR55" s="20">
        <f t="shared" si="51"/>
        <v>0</v>
      </c>
      <c r="DS55" s="20">
        <f t="shared" si="51"/>
        <v>0</v>
      </c>
      <c r="DT55" s="20"/>
      <c r="DU55" s="20">
        <f t="shared" si="42"/>
        <v>0</v>
      </c>
    </row>
    <row r="56" spans="1:125" ht="33.75" customHeight="1" x14ac:dyDescent="0.3">
      <c r="A56" s="25"/>
      <c r="B56" s="43"/>
      <c r="C56" s="16" t="s">
        <v>172</v>
      </c>
      <c r="D56" s="26" t="s">
        <v>173</v>
      </c>
      <c r="E56" s="18">
        <v>410</v>
      </c>
      <c r="F56" s="30" t="s">
        <v>131</v>
      </c>
      <c r="G56" s="20">
        <f t="shared" si="12"/>
        <v>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1" t="e">
        <f t="shared" si="45"/>
        <v>#DIV/0!</v>
      </c>
      <c r="AE56" s="20">
        <f t="shared" si="35"/>
        <v>0</v>
      </c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1" t="e">
        <f t="shared" si="46"/>
        <v>#DIV/0!</v>
      </c>
      <c r="BC56" s="20">
        <f t="shared" si="43"/>
        <v>0</v>
      </c>
      <c r="BD56" s="20">
        <f t="shared" si="52"/>
        <v>0</v>
      </c>
      <c r="BE56" s="20">
        <f t="shared" si="52"/>
        <v>0</v>
      </c>
      <c r="BF56" s="20">
        <f t="shared" si="52"/>
        <v>0</v>
      </c>
      <c r="BG56" s="20">
        <f t="shared" si="52"/>
        <v>0</v>
      </c>
      <c r="BH56" s="20">
        <f t="shared" si="52"/>
        <v>0</v>
      </c>
      <c r="BI56" s="20">
        <f t="shared" si="52"/>
        <v>0</v>
      </c>
      <c r="BJ56" s="20">
        <f t="shared" si="52"/>
        <v>0</v>
      </c>
      <c r="BK56" s="20">
        <f t="shared" si="52"/>
        <v>0</v>
      </c>
      <c r="BL56" s="20">
        <f t="shared" si="52"/>
        <v>0</v>
      </c>
      <c r="BM56" s="20">
        <f t="shared" si="52"/>
        <v>0</v>
      </c>
      <c r="BN56" s="20">
        <f t="shared" si="52"/>
        <v>0</v>
      </c>
      <c r="BO56" s="20">
        <f t="shared" si="52"/>
        <v>0</v>
      </c>
      <c r="BP56" s="20">
        <f t="shared" si="52"/>
        <v>0</v>
      </c>
      <c r="BQ56" s="20">
        <f t="shared" si="52"/>
        <v>0</v>
      </c>
      <c r="BR56" s="20">
        <f t="shared" si="52"/>
        <v>0</v>
      </c>
      <c r="BS56" s="20">
        <f t="shared" si="50"/>
        <v>0</v>
      </c>
      <c r="BT56" s="20">
        <f t="shared" si="50"/>
        <v>0</v>
      </c>
      <c r="BU56" s="20">
        <f t="shared" si="50"/>
        <v>0</v>
      </c>
      <c r="BV56" s="20">
        <f t="shared" si="50"/>
        <v>0</v>
      </c>
      <c r="BW56" s="20">
        <f t="shared" si="50"/>
        <v>0</v>
      </c>
      <c r="BX56" s="20"/>
      <c r="BY56" s="20">
        <f t="shared" si="38"/>
        <v>0</v>
      </c>
      <c r="BZ56" s="21" t="e">
        <f t="shared" si="47"/>
        <v>#DIV/0!</v>
      </c>
      <c r="CA56" s="20">
        <f t="shared" si="48"/>
        <v>0</v>
      </c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1" t="e">
        <f t="shared" si="49"/>
        <v>#DIV/0!</v>
      </c>
      <c r="CY56" s="20">
        <f t="shared" si="44"/>
        <v>0</v>
      </c>
      <c r="CZ56" s="20">
        <f t="shared" si="53"/>
        <v>0</v>
      </c>
      <c r="DA56" s="20">
        <f t="shared" si="53"/>
        <v>0</v>
      </c>
      <c r="DB56" s="20">
        <f t="shared" si="53"/>
        <v>0</v>
      </c>
      <c r="DC56" s="20">
        <f t="shared" si="53"/>
        <v>0</v>
      </c>
      <c r="DD56" s="20">
        <f t="shared" si="53"/>
        <v>0</v>
      </c>
      <c r="DE56" s="20">
        <f t="shared" si="53"/>
        <v>0</v>
      </c>
      <c r="DF56" s="20">
        <f t="shared" si="53"/>
        <v>0</v>
      </c>
      <c r="DG56" s="20">
        <f t="shared" si="53"/>
        <v>0</v>
      </c>
      <c r="DH56" s="20">
        <f t="shared" si="53"/>
        <v>0</v>
      </c>
      <c r="DI56" s="20">
        <f t="shared" si="53"/>
        <v>0</v>
      </c>
      <c r="DJ56" s="20">
        <f t="shared" si="53"/>
        <v>0</v>
      </c>
      <c r="DK56" s="20">
        <f t="shared" si="53"/>
        <v>0</v>
      </c>
      <c r="DL56" s="20">
        <f t="shared" si="53"/>
        <v>0</v>
      </c>
      <c r="DM56" s="20">
        <f t="shared" si="53"/>
        <v>0</v>
      </c>
      <c r="DN56" s="20">
        <f t="shared" si="53"/>
        <v>0</v>
      </c>
      <c r="DO56" s="20">
        <f t="shared" si="51"/>
        <v>0</v>
      </c>
      <c r="DP56" s="20">
        <f t="shared" si="51"/>
        <v>0</v>
      </c>
      <c r="DQ56" s="20">
        <f t="shared" si="51"/>
        <v>0</v>
      </c>
      <c r="DR56" s="20">
        <f t="shared" si="51"/>
        <v>0</v>
      </c>
      <c r="DS56" s="20">
        <f t="shared" si="51"/>
        <v>0</v>
      </c>
      <c r="DT56" s="20"/>
      <c r="DU56" s="20">
        <f t="shared" si="42"/>
        <v>0</v>
      </c>
    </row>
    <row r="57" spans="1:125" ht="30.75" customHeight="1" x14ac:dyDescent="0.3">
      <c r="A57" s="194" t="s">
        <v>127</v>
      </c>
      <c r="B57" s="207" t="s">
        <v>174</v>
      </c>
      <c r="C57" s="41" t="s">
        <v>175</v>
      </c>
      <c r="D57" s="26" t="s">
        <v>176</v>
      </c>
      <c r="E57" s="42">
        <v>410</v>
      </c>
      <c r="F57" s="30" t="s">
        <v>131</v>
      </c>
      <c r="G57" s="20">
        <f t="shared" si="12"/>
        <v>95000000</v>
      </c>
      <c r="H57" s="20"/>
      <c r="I57" s="20"/>
      <c r="J57" s="20"/>
      <c r="K57" s="20"/>
      <c r="L57" s="20"/>
      <c r="M57" s="20"/>
      <c r="N57" s="20">
        <f>45000000+25000000</f>
        <v>70000000</v>
      </c>
      <c r="O57" s="20"/>
      <c r="P57" s="20"/>
      <c r="Q57" s="20">
        <v>10000000</v>
      </c>
      <c r="R57" s="20"/>
      <c r="S57" s="20">
        <v>5000000</v>
      </c>
      <c r="T57" s="20">
        <v>10000000</v>
      </c>
      <c r="U57" s="20"/>
      <c r="V57" s="20"/>
      <c r="W57" s="20"/>
      <c r="X57" s="20"/>
      <c r="Y57" s="20"/>
      <c r="Z57" s="20"/>
      <c r="AA57" s="20"/>
      <c r="AB57" s="20"/>
      <c r="AC57" s="20"/>
      <c r="AD57" s="44">
        <f t="shared" si="28"/>
        <v>0</v>
      </c>
      <c r="AE57" s="20">
        <f t="shared" si="35"/>
        <v>0</v>
      </c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1">
        <f t="shared" si="14"/>
        <v>1</v>
      </c>
      <c r="BC57" s="20">
        <f t="shared" si="43"/>
        <v>95000000</v>
      </c>
      <c r="BD57" s="20">
        <f t="shared" si="52"/>
        <v>0</v>
      </c>
      <c r="BE57" s="20">
        <f t="shared" si="52"/>
        <v>0</v>
      </c>
      <c r="BF57" s="20">
        <f t="shared" si="52"/>
        <v>0</v>
      </c>
      <c r="BG57" s="20">
        <f t="shared" si="52"/>
        <v>0</v>
      </c>
      <c r="BH57" s="20">
        <f t="shared" si="52"/>
        <v>0</v>
      </c>
      <c r="BI57" s="20">
        <f t="shared" si="52"/>
        <v>0</v>
      </c>
      <c r="BJ57" s="20">
        <f t="shared" si="52"/>
        <v>70000000</v>
      </c>
      <c r="BK57" s="20">
        <f t="shared" si="52"/>
        <v>0</v>
      </c>
      <c r="BL57" s="20">
        <f t="shared" si="52"/>
        <v>0</v>
      </c>
      <c r="BM57" s="20">
        <f t="shared" si="52"/>
        <v>10000000</v>
      </c>
      <c r="BN57" s="20">
        <f t="shared" si="52"/>
        <v>0</v>
      </c>
      <c r="BO57" s="20">
        <f t="shared" si="52"/>
        <v>5000000</v>
      </c>
      <c r="BP57" s="20">
        <f t="shared" si="52"/>
        <v>10000000</v>
      </c>
      <c r="BQ57" s="20">
        <f t="shared" si="52"/>
        <v>0</v>
      </c>
      <c r="BR57" s="20">
        <f t="shared" si="52"/>
        <v>0</v>
      </c>
      <c r="BS57" s="20">
        <f t="shared" si="50"/>
        <v>0</v>
      </c>
      <c r="BT57" s="20">
        <f t="shared" si="50"/>
        <v>0</v>
      </c>
      <c r="BU57" s="20">
        <f t="shared" si="50"/>
        <v>0</v>
      </c>
      <c r="BV57" s="20">
        <f t="shared" si="50"/>
        <v>0</v>
      </c>
      <c r="BW57" s="20">
        <f t="shared" si="50"/>
        <v>0</v>
      </c>
      <c r="BX57" s="20"/>
      <c r="BY57" s="20">
        <f t="shared" si="38"/>
        <v>0</v>
      </c>
      <c r="BZ57" s="21">
        <f t="shared" si="24"/>
        <v>0</v>
      </c>
      <c r="CA57" s="20">
        <f t="shared" si="39"/>
        <v>0</v>
      </c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1">
        <f t="shared" si="7"/>
        <v>1</v>
      </c>
      <c r="CY57" s="20">
        <f t="shared" si="44"/>
        <v>95000000</v>
      </c>
      <c r="CZ57" s="20">
        <f t="shared" si="53"/>
        <v>0</v>
      </c>
      <c r="DA57" s="20">
        <f t="shared" si="53"/>
        <v>0</v>
      </c>
      <c r="DB57" s="20">
        <f t="shared" si="53"/>
        <v>0</v>
      </c>
      <c r="DC57" s="20">
        <f t="shared" si="53"/>
        <v>0</v>
      </c>
      <c r="DD57" s="20">
        <f t="shared" si="53"/>
        <v>0</v>
      </c>
      <c r="DE57" s="20">
        <f t="shared" si="53"/>
        <v>0</v>
      </c>
      <c r="DF57" s="20">
        <f t="shared" si="53"/>
        <v>70000000</v>
      </c>
      <c r="DG57" s="20">
        <f t="shared" si="53"/>
        <v>0</v>
      </c>
      <c r="DH57" s="20">
        <f t="shared" si="53"/>
        <v>0</v>
      </c>
      <c r="DI57" s="20">
        <f t="shared" si="53"/>
        <v>10000000</v>
      </c>
      <c r="DJ57" s="20">
        <f t="shared" si="53"/>
        <v>0</v>
      </c>
      <c r="DK57" s="20">
        <f t="shared" si="53"/>
        <v>5000000</v>
      </c>
      <c r="DL57" s="20">
        <f t="shared" si="53"/>
        <v>10000000</v>
      </c>
      <c r="DM57" s="20">
        <f t="shared" si="53"/>
        <v>0</v>
      </c>
      <c r="DN57" s="20">
        <f t="shared" si="53"/>
        <v>0</v>
      </c>
      <c r="DO57" s="20">
        <f t="shared" si="51"/>
        <v>0</v>
      </c>
      <c r="DP57" s="20">
        <f t="shared" si="51"/>
        <v>0</v>
      </c>
      <c r="DQ57" s="20">
        <f t="shared" si="51"/>
        <v>0</v>
      </c>
      <c r="DR57" s="20">
        <f t="shared" si="51"/>
        <v>0</v>
      </c>
      <c r="DS57" s="20">
        <f t="shared" si="51"/>
        <v>0</v>
      </c>
      <c r="DT57" s="20"/>
      <c r="DU57" s="20">
        <f t="shared" si="42"/>
        <v>0</v>
      </c>
    </row>
    <row r="58" spans="1:125" ht="30.75" customHeight="1" x14ac:dyDescent="0.3">
      <c r="A58" s="194"/>
      <c r="B58" s="208"/>
      <c r="C58" s="16" t="s">
        <v>177</v>
      </c>
      <c r="D58" s="26" t="s">
        <v>178</v>
      </c>
      <c r="E58" s="18">
        <v>410</v>
      </c>
      <c r="F58" s="19" t="s">
        <v>179</v>
      </c>
      <c r="G58" s="20">
        <f t="shared" si="12"/>
        <v>261502304</v>
      </c>
      <c r="H58" s="20"/>
      <c r="I58" s="20"/>
      <c r="J58" s="20"/>
      <c r="K58" s="20"/>
      <c r="L58" s="20"/>
      <c r="M58" s="20"/>
      <c r="N58" s="20">
        <v>150000000</v>
      </c>
      <c r="O58" s="20"/>
      <c r="P58" s="20"/>
      <c r="Q58" s="20">
        <v>30000000</v>
      </c>
      <c r="R58" s="20"/>
      <c r="S58" s="20">
        <v>20000000</v>
      </c>
      <c r="T58" s="20">
        <f>30000000+10000000</f>
        <v>40000000</v>
      </c>
      <c r="U58" s="20"/>
      <c r="V58" s="20"/>
      <c r="W58" s="20"/>
      <c r="X58" s="20"/>
      <c r="Y58" s="20"/>
      <c r="Z58" s="20"/>
      <c r="AA58" s="20"/>
      <c r="AB58" s="20"/>
      <c r="AC58" s="20">
        <f>21502304</f>
        <v>21502304</v>
      </c>
      <c r="AD58" s="21">
        <f t="shared" si="28"/>
        <v>4.5400919297445275E-2</v>
      </c>
      <c r="AE58" s="20">
        <f t="shared" si="35"/>
        <v>11872445</v>
      </c>
      <c r="AF58" s="20"/>
      <c r="AG58" s="20"/>
      <c r="AH58" s="20"/>
      <c r="AI58" s="20"/>
      <c r="AJ58" s="20"/>
      <c r="AK58" s="20"/>
      <c r="AL58" s="20">
        <f>+'[1]FEBRERO 2019'!$P$602</f>
        <v>11872445</v>
      </c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1">
        <f t="shared" si="14"/>
        <v>0.95459908070255473</v>
      </c>
      <c r="BC58" s="20">
        <f t="shared" si="43"/>
        <v>249629859</v>
      </c>
      <c r="BD58" s="20">
        <f t="shared" si="52"/>
        <v>0</v>
      </c>
      <c r="BE58" s="20">
        <f t="shared" si="52"/>
        <v>0</v>
      </c>
      <c r="BF58" s="20">
        <f t="shared" si="52"/>
        <v>0</v>
      </c>
      <c r="BG58" s="20">
        <f t="shared" si="52"/>
        <v>0</v>
      </c>
      <c r="BH58" s="20">
        <f t="shared" si="52"/>
        <v>0</v>
      </c>
      <c r="BI58" s="20">
        <f t="shared" si="52"/>
        <v>0</v>
      </c>
      <c r="BJ58" s="20">
        <f t="shared" si="52"/>
        <v>138127555</v>
      </c>
      <c r="BK58" s="20">
        <f t="shared" si="52"/>
        <v>0</v>
      </c>
      <c r="BL58" s="20">
        <f t="shared" si="52"/>
        <v>0</v>
      </c>
      <c r="BM58" s="20">
        <f t="shared" si="52"/>
        <v>30000000</v>
      </c>
      <c r="BN58" s="20">
        <f t="shared" si="52"/>
        <v>0</v>
      </c>
      <c r="BO58" s="20">
        <f t="shared" si="52"/>
        <v>20000000</v>
      </c>
      <c r="BP58" s="20">
        <f t="shared" si="52"/>
        <v>40000000</v>
      </c>
      <c r="BQ58" s="20">
        <f t="shared" si="52"/>
        <v>0</v>
      </c>
      <c r="BR58" s="20">
        <f t="shared" si="52"/>
        <v>0</v>
      </c>
      <c r="BS58" s="20">
        <f t="shared" si="50"/>
        <v>0</v>
      </c>
      <c r="BT58" s="20">
        <f t="shared" si="50"/>
        <v>0</v>
      </c>
      <c r="BU58" s="20">
        <f t="shared" si="50"/>
        <v>0</v>
      </c>
      <c r="BV58" s="20">
        <f t="shared" si="50"/>
        <v>0</v>
      </c>
      <c r="BW58" s="20">
        <f t="shared" si="50"/>
        <v>0</v>
      </c>
      <c r="BX58" s="20"/>
      <c r="BY58" s="20">
        <f t="shared" si="38"/>
        <v>21502304</v>
      </c>
      <c r="BZ58" s="21">
        <f t="shared" si="24"/>
        <v>4.54009116493291E-2</v>
      </c>
      <c r="CA58" s="20">
        <f t="shared" si="39"/>
        <v>11872443</v>
      </c>
      <c r="CB58" s="20"/>
      <c r="CC58" s="20"/>
      <c r="CD58" s="20"/>
      <c r="CE58" s="20"/>
      <c r="CF58" s="20"/>
      <c r="CG58" s="20"/>
      <c r="CH58" s="20">
        <f>+'[1]FEBRERO 2019'!$H$600</f>
        <v>11872443</v>
      </c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1">
        <f t="shared" si="7"/>
        <v>0.95459908835067087</v>
      </c>
      <c r="CY58" s="20">
        <f t="shared" si="44"/>
        <v>249629861</v>
      </c>
      <c r="CZ58" s="20">
        <f t="shared" si="53"/>
        <v>0</v>
      </c>
      <c r="DA58" s="20">
        <f t="shared" si="53"/>
        <v>0</v>
      </c>
      <c r="DB58" s="20">
        <f t="shared" si="53"/>
        <v>0</v>
      </c>
      <c r="DC58" s="20">
        <f t="shared" si="53"/>
        <v>0</v>
      </c>
      <c r="DD58" s="20">
        <f t="shared" si="53"/>
        <v>0</v>
      </c>
      <c r="DE58" s="20">
        <f t="shared" si="53"/>
        <v>0</v>
      </c>
      <c r="DF58" s="20">
        <f t="shared" si="53"/>
        <v>138127557</v>
      </c>
      <c r="DG58" s="20">
        <f t="shared" si="53"/>
        <v>0</v>
      </c>
      <c r="DH58" s="20">
        <f t="shared" si="53"/>
        <v>0</v>
      </c>
      <c r="DI58" s="20">
        <f t="shared" si="53"/>
        <v>30000000</v>
      </c>
      <c r="DJ58" s="20">
        <f t="shared" si="53"/>
        <v>0</v>
      </c>
      <c r="DK58" s="20">
        <f t="shared" si="53"/>
        <v>20000000</v>
      </c>
      <c r="DL58" s="20">
        <f t="shared" si="53"/>
        <v>40000000</v>
      </c>
      <c r="DM58" s="20">
        <f t="shared" si="53"/>
        <v>0</v>
      </c>
      <c r="DN58" s="20">
        <f t="shared" si="53"/>
        <v>0</v>
      </c>
      <c r="DO58" s="20">
        <f t="shared" si="51"/>
        <v>0</v>
      </c>
      <c r="DP58" s="20">
        <f t="shared" si="51"/>
        <v>0</v>
      </c>
      <c r="DQ58" s="20">
        <f t="shared" si="51"/>
        <v>0</v>
      </c>
      <c r="DR58" s="20">
        <f t="shared" si="51"/>
        <v>0</v>
      </c>
      <c r="DS58" s="20">
        <f t="shared" si="51"/>
        <v>0</v>
      </c>
      <c r="DT58" s="20"/>
      <c r="DU58" s="20">
        <f t="shared" si="42"/>
        <v>21502304</v>
      </c>
    </row>
    <row r="59" spans="1:125" ht="36.75" customHeight="1" x14ac:dyDescent="0.3">
      <c r="A59" s="194"/>
      <c r="B59" s="208"/>
      <c r="C59" s="16" t="s">
        <v>180</v>
      </c>
      <c r="D59" s="26" t="s">
        <v>181</v>
      </c>
      <c r="E59" s="18">
        <v>410</v>
      </c>
      <c r="F59" s="19" t="s">
        <v>182</v>
      </c>
      <c r="G59" s="20">
        <f t="shared" si="12"/>
        <v>150000000</v>
      </c>
      <c r="H59" s="20"/>
      <c r="I59" s="20"/>
      <c r="J59" s="20"/>
      <c r="K59" s="20"/>
      <c r="L59" s="20"/>
      <c r="M59" s="20"/>
      <c r="N59" s="20">
        <v>50000000</v>
      </c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>
        <v>100000000</v>
      </c>
      <c r="Z59" s="20"/>
      <c r="AA59" s="20"/>
      <c r="AB59" s="20"/>
      <c r="AC59" s="20">
        <f>15000000-15000000</f>
        <v>0</v>
      </c>
      <c r="AD59" s="21">
        <f t="shared" si="28"/>
        <v>1.180344E-2</v>
      </c>
      <c r="AE59" s="20">
        <f t="shared" si="35"/>
        <v>1770516</v>
      </c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>
        <f>+'[2]ENERO 2019'!$AA$539</f>
        <v>1770516</v>
      </c>
      <c r="AX59" s="20"/>
      <c r="AY59" s="20"/>
      <c r="AZ59" s="20"/>
      <c r="BA59" s="20"/>
      <c r="BB59" s="21">
        <f t="shared" si="14"/>
        <v>0.98819656</v>
      </c>
      <c r="BC59" s="20">
        <f t="shared" si="43"/>
        <v>148229484</v>
      </c>
      <c r="BD59" s="20">
        <f t="shared" si="52"/>
        <v>0</v>
      </c>
      <c r="BE59" s="20">
        <f t="shared" si="52"/>
        <v>0</v>
      </c>
      <c r="BF59" s="20">
        <f t="shared" si="52"/>
        <v>0</v>
      </c>
      <c r="BG59" s="20">
        <f t="shared" si="52"/>
        <v>0</v>
      </c>
      <c r="BH59" s="20">
        <f t="shared" si="52"/>
        <v>0</v>
      </c>
      <c r="BI59" s="20">
        <f t="shared" si="52"/>
        <v>0</v>
      </c>
      <c r="BJ59" s="20">
        <f t="shared" si="52"/>
        <v>50000000</v>
      </c>
      <c r="BK59" s="20">
        <f t="shared" si="52"/>
        <v>0</v>
      </c>
      <c r="BL59" s="20">
        <f t="shared" si="52"/>
        <v>0</v>
      </c>
      <c r="BM59" s="20">
        <f t="shared" si="52"/>
        <v>0</v>
      </c>
      <c r="BN59" s="20">
        <f t="shared" si="52"/>
        <v>0</v>
      </c>
      <c r="BO59" s="20">
        <f t="shared" si="52"/>
        <v>0</v>
      </c>
      <c r="BP59" s="20">
        <f t="shared" si="52"/>
        <v>0</v>
      </c>
      <c r="BQ59" s="20">
        <f t="shared" si="52"/>
        <v>0</v>
      </c>
      <c r="BR59" s="20">
        <f t="shared" si="52"/>
        <v>0</v>
      </c>
      <c r="BS59" s="20">
        <f t="shared" si="50"/>
        <v>0</v>
      </c>
      <c r="BT59" s="20">
        <f t="shared" si="50"/>
        <v>0</v>
      </c>
      <c r="BU59" s="20">
        <f t="shared" si="50"/>
        <v>98229484</v>
      </c>
      <c r="BV59" s="20">
        <f t="shared" si="50"/>
        <v>0</v>
      </c>
      <c r="BW59" s="20">
        <f t="shared" si="50"/>
        <v>0</v>
      </c>
      <c r="BX59" s="20"/>
      <c r="BY59" s="20">
        <f t="shared" si="38"/>
        <v>0</v>
      </c>
      <c r="BZ59" s="21">
        <f t="shared" si="24"/>
        <v>1.180344E-2</v>
      </c>
      <c r="CA59" s="20">
        <f t="shared" si="39"/>
        <v>1770516</v>
      </c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>
        <f>+'[1]FEBRERO 2019'!$H$608</f>
        <v>1770516</v>
      </c>
      <c r="CT59" s="20"/>
      <c r="CU59" s="20"/>
      <c r="CV59" s="20"/>
      <c r="CW59" s="20"/>
      <c r="CX59" s="21">
        <f t="shared" si="7"/>
        <v>0.98819656</v>
      </c>
      <c r="CY59" s="20">
        <f t="shared" si="44"/>
        <v>148229484</v>
      </c>
      <c r="CZ59" s="20">
        <f t="shared" si="53"/>
        <v>0</v>
      </c>
      <c r="DA59" s="20">
        <f t="shared" si="53"/>
        <v>0</v>
      </c>
      <c r="DB59" s="20">
        <f t="shared" si="53"/>
        <v>0</v>
      </c>
      <c r="DC59" s="20">
        <f t="shared" si="53"/>
        <v>0</v>
      </c>
      <c r="DD59" s="20">
        <f t="shared" si="53"/>
        <v>0</v>
      </c>
      <c r="DE59" s="20">
        <f t="shared" si="53"/>
        <v>0</v>
      </c>
      <c r="DF59" s="20">
        <f t="shared" si="53"/>
        <v>50000000</v>
      </c>
      <c r="DG59" s="20">
        <f t="shared" si="53"/>
        <v>0</v>
      </c>
      <c r="DH59" s="20">
        <f t="shared" si="53"/>
        <v>0</v>
      </c>
      <c r="DI59" s="20">
        <f t="shared" si="53"/>
        <v>0</v>
      </c>
      <c r="DJ59" s="20">
        <f t="shared" si="53"/>
        <v>0</v>
      </c>
      <c r="DK59" s="20">
        <f t="shared" si="53"/>
        <v>0</v>
      </c>
      <c r="DL59" s="20">
        <f t="shared" si="53"/>
        <v>0</v>
      </c>
      <c r="DM59" s="20">
        <f t="shared" si="53"/>
        <v>0</v>
      </c>
      <c r="DN59" s="20">
        <f t="shared" si="53"/>
        <v>0</v>
      </c>
      <c r="DO59" s="20">
        <f t="shared" si="51"/>
        <v>0</v>
      </c>
      <c r="DP59" s="20">
        <f t="shared" si="51"/>
        <v>0</v>
      </c>
      <c r="DQ59" s="20">
        <f t="shared" si="51"/>
        <v>98229484</v>
      </c>
      <c r="DR59" s="20">
        <f t="shared" si="51"/>
        <v>0</v>
      </c>
      <c r="DS59" s="20">
        <f t="shared" si="51"/>
        <v>0</v>
      </c>
      <c r="DT59" s="20"/>
      <c r="DU59" s="20">
        <f t="shared" si="42"/>
        <v>0</v>
      </c>
    </row>
    <row r="60" spans="1:125" ht="28.8" x14ac:dyDescent="0.3">
      <c r="A60" s="194"/>
      <c r="B60" s="196"/>
      <c r="C60" s="16" t="s">
        <v>183</v>
      </c>
      <c r="D60" s="26" t="s">
        <v>184</v>
      </c>
      <c r="E60" s="18">
        <v>410</v>
      </c>
      <c r="F60" s="19" t="s">
        <v>131</v>
      </c>
      <c r="G60" s="20">
        <f t="shared" si="12"/>
        <v>80000000</v>
      </c>
      <c r="H60" s="20"/>
      <c r="I60" s="20"/>
      <c r="J60" s="20"/>
      <c r="K60" s="20"/>
      <c r="L60" s="20"/>
      <c r="M60" s="20"/>
      <c r="N60" s="20">
        <v>80000000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1">
        <f t="shared" si="28"/>
        <v>0.38318922500000002</v>
      </c>
      <c r="AE60" s="20">
        <f t="shared" si="35"/>
        <v>30655138</v>
      </c>
      <c r="AF60" s="20"/>
      <c r="AG60" s="20"/>
      <c r="AH60" s="20"/>
      <c r="AI60" s="20"/>
      <c r="AJ60" s="20"/>
      <c r="AK60" s="20"/>
      <c r="AL60" s="20">
        <f>+'[1]FEBRERO 2019'!$P$618</f>
        <v>30655138</v>
      </c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1">
        <f t="shared" si="14"/>
        <v>0.61681077500000003</v>
      </c>
      <c r="BC60" s="20">
        <f t="shared" si="43"/>
        <v>49344862</v>
      </c>
      <c r="BD60" s="20">
        <f t="shared" si="52"/>
        <v>0</v>
      </c>
      <c r="BE60" s="20">
        <f t="shared" si="52"/>
        <v>0</v>
      </c>
      <c r="BF60" s="20">
        <f t="shared" si="52"/>
        <v>0</v>
      </c>
      <c r="BG60" s="20">
        <f t="shared" si="52"/>
        <v>0</v>
      </c>
      <c r="BH60" s="20">
        <f t="shared" si="52"/>
        <v>0</v>
      </c>
      <c r="BI60" s="20">
        <f t="shared" si="52"/>
        <v>0</v>
      </c>
      <c r="BJ60" s="20">
        <f t="shared" si="52"/>
        <v>49344862</v>
      </c>
      <c r="BK60" s="20">
        <f t="shared" si="52"/>
        <v>0</v>
      </c>
      <c r="BL60" s="20">
        <f t="shared" si="52"/>
        <v>0</v>
      </c>
      <c r="BM60" s="20">
        <f t="shared" si="52"/>
        <v>0</v>
      </c>
      <c r="BN60" s="20">
        <f t="shared" si="52"/>
        <v>0</v>
      </c>
      <c r="BO60" s="20">
        <f t="shared" si="52"/>
        <v>0</v>
      </c>
      <c r="BP60" s="20">
        <f t="shared" si="52"/>
        <v>0</v>
      </c>
      <c r="BQ60" s="20">
        <f t="shared" si="52"/>
        <v>0</v>
      </c>
      <c r="BR60" s="20">
        <f t="shared" si="52"/>
        <v>0</v>
      </c>
      <c r="BS60" s="20">
        <f t="shared" si="50"/>
        <v>0</v>
      </c>
      <c r="BT60" s="20">
        <f t="shared" si="50"/>
        <v>0</v>
      </c>
      <c r="BU60" s="20">
        <f t="shared" si="50"/>
        <v>0</v>
      </c>
      <c r="BV60" s="20">
        <f t="shared" si="50"/>
        <v>0</v>
      </c>
      <c r="BW60" s="20">
        <f t="shared" si="50"/>
        <v>0</v>
      </c>
      <c r="BX60" s="20"/>
      <c r="BY60" s="20">
        <f t="shared" si="38"/>
        <v>0</v>
      </c>
      <c r="BZ60" s="21">
        <f t="shared" si="24"/>
        <v>0.38318922500000002</v>
      </c>
      <c r="CA60" s="20">
        <f t="shared" si="39"/>
        <v>30655138</v>
      </c>
      <c r="CB60" s="20"/>
      <c r="CC60" s="20"/>
      <c r="CD60" s="20"/>
      <c r="CE60" s="20"/>
      <c r="CF60" s="20"/>
      <c r="CG60" s="20"/>
      <c r="CH60" s="20">
        <f>+'[1]FEBRERO 2019'!$H$616</f>
        <v>30655138</v>
      </c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1">
        <f t="shared" si="7"/>
        <v>0.61681077500000003</v>
      </c>
      <c r="CY60" s="20">
        <f t="shared" si="44"/>
        <v>49344862</v>
      </c>
      <c r="CZ60" s="20">
        <f t="shared" si="53"/>
        <v>0</v>
      </c>
      <c r="DA60" s="20">
        <f t="shared" si="53"/>
        <v>0</v>
      </c>
      <c r="DB60" s="20">
        <f t="shared" si="53"/>
        <v>0</v>
      </c>
      <c r="DC60" s="20">
        <f t="shared" si="53"/>
        <v>0</v>
      </c>
      <c r="DD60" s="20">
        <f t="shared" si="53"/>
        <v>0</v>
      </c>
      <c r="DE60" s="20">
        <f t="shared" si="53"/>
        <v>0</v>
      </c>
      <c r="DF60" s="20">
        <f t="shared" si="53"/>
        <v>49344862</v>
      </c>
      <c r="DG60" s="20">
        <f t="shared" si="53"/>
        <v>0</v>
      </c>
      <c r="DH60" s="20">
        <f t="shared" si="53"/>
        <v>0</v>
      </c>
      <c r="DI60" s="20">
        <f t="shared" si="53"/>
        <v>0</v>
      </c>
      <c r="DJ60" s="20">
        <f t="shared" si="53"/>
        <v>0</v>
      </c>
      <c r="DK60" s="20">
        <f t="shared" si="53"/>
        <v>0</v>
      </c>
      <c r="DL60" s="20">
        <f t="shared" si="53"/>
        <v>0</v>
      </c>
      <c r="DM60" s="20">
        <f t="shared" si="53"/>
        <v>0</v>
      </c>
      <c r="DN60" s="20">
        <f t="shared" si="53"/>
        <v>0</v>
      </c>
      <c r="DO60" s="20">
        <f t="shared" si="51"/>
        <v>0</v>
      </c>
      <c r="DP60" s="20">
        <f t="shared" si="51"/>
        <v>0</v>
      </c>
      <c r="DQ60" s="20">
        <f t="shared" si="51"/>
        <v>0</v>
      </c>
      <c r="DR60" s="20">
        <f t="shared" si="51"/>
        <v>0</v>
      </c>
      <c r="DS60" s="20">
        <f t="shared" si="51"/>
        <v>0</v>
      </c>
      <c r="DT60" s="20"/>
      <c r="DU60" s="20">
        <f t="shared" si="42"/>
        <v>0</v>
      </c>
    </row>
    <row r="61" spans="1:125" ht="32.25" customHeight="1" x14ac:dyDescent="0.3">
      <c r="A61" s="194"/>
      <c r="B61" s="207" t="s">
        <v>185</v>
      </c>
      <c r="C61" s="16" t="s">
        <v>186</v>
      </c>
      <c r="D61" s="26" t="s">
        <v>187</v>
      </c>
      <c r="E61" s="18">
        <v>410</v>
      </c>
      <c r="F61" s="19" t="s">
        <v>131</v>
      </c>
      <c r="G61" s="20">
        <f t="shared" si="12"/>
        <v>817402541</v>
      </c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>
        <f>480000000+221840643</f>
        <v>701840643</v>
      </c>
      <c r="S61" s="20"/>
      <c r="T61" s="20"/>
      <c r="U61" s="20"/>
      <c r="V61" s="20"/>
      <c r="W61" s="20"/>
      <c r="X61" s="20"/>
      <c r="Y61" s="20">
        <v>105561898</v>
      </c>
      <c r="Z61" s="20"/>
      <c r="AA61" s="20"/>
      <c r="AB61" s="20"/>
      <c r="AC61" s="20">
        <f>10000000</f>
        <v>10000000</v>
      </c>
      <c r="AD61" s="21">
        <f t="shared" si="28"/>
        <v>0</v>
      </c>
      <c r="AE61" s="20">
        <f t="shared" si="35"/>
        <v>0</v>
      </c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1">
        <f t="shared" si="14"/>
        <v>1</v>
      </c>
      <c r="BC61" s="20">
        <f t="shared" si="43"/>
        <v>817402541</v>
      </c>
      <c r="BD61" s="20">
        <f t="shared" si="52"/>
        <v>0</v>
      </c>
      <c r="BE61" s="20">
        <f t="shared" si="52"/>
        <v>0</v>
      </c>
      <c r="BF61" s="20">
        <f t="shared" si="52"/>
        <v>0</v>
      </c>
      <c r="BG61" s="20">
        <f t="shared" si="52"/>
        <v>0</v>
      </c>
      <c r="BH61" s="20">
        <f t="shared" si="52"/>
        <v>0</v>
      </c>
      <c r="BI61" s="20">
        <f t="shared" si="52"/>
        <v>0</v>
      </c>
      <c r="BJ61" s="20">
        <f t="shared" si="52"/>
        <v>0</v>
      </c>
      <c r="BK61" s="20">
        <f t="shared" si="52"/>
        <v>0</v>
      </c>
      <c r="BL61" s="20">
        <f t="shared" si="52"/>
        <v>0</v>
      </c>
      <c r="BM61" s="20">
        <f t="shared" si="52"/>
        <v>0</v>
      </c>
      <c r="BN61" s="20">
        <f t="shared" si="52"/>
        <v>701840643</v>
      </c>
      <c r="BO61" s="20">
        <f t="shared" si="52"/>
        <v>0</v>
      </c>
      <c r="BP61" s="20">
        <f t="shared" si="52"/>
        <v>0</v>
      </c>
      <c r="BQ61" s="20">
        <f t="shared" si="52"/>
        <v>0</v>
      </c>
      <c r="BR61" s="20">
        <f t="shared" si="52"/>
        <v>0</v>
      </c>
      <c r="BS61" s="20">
        <f t="shared" si="50"/>
        <v>0</v>
      </c>
      <c r="BT61" s="20">
        <f t="shared" si="50"/>
        <v>0</v>
      </c>
      <c r="BU61" s="20">
        <f t="shared" si="50"/>
        <v>105561898</v>
      </c>
      <c r="BV61" s="20">
        <f t="shared" si="50"/>
        <v>0</v>
      </c>
      <c r="BW61" s="20">
        <f t="shared" si="50"/>
        <v>0</v>
      </c>
      <c r="BX61" s="20"/>
      <c r="BY61" s="20">
        <f t="shared" si="38"/>
        <v>10000000</v>
      </c>
      <c r="BZ61" s="21">
        <f t="shared" si="24"/>
        <v>0</v>
      </c>
      <c r="CA61" s="20">
        <f t="shared" si="39"/>
        <v>0</v>
      </c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1">
        <f t="shared" si="7"/>
        <v>1</v>
      </c>
      <c r="CY61" s="20">
        <f t="shared" si="44"/>
        <v>817402541</v>
      </c>
      <c r="CZ61" s="20">
        <f t="shared" si="53"/>
        <v>0</v>
      </c>
      <c r="DA61" s="20">
        <f t="shared" si="53"/>
        <v>0</v>
      </c>
      <c r="DB61" s="20">
        <f t="shared" si="53"/>
        <v>0</v>
      </c>
      <c r="DC61" s="20">
        <f t="shared" si="53"/>
        <v>0</v>
      </c>
      <c r="DD61" s="20">
        <f t="shared" si="53"/>
        <v>0</v>
      </c>
      <c r="DE61" s="20">
        <f t="shared" si="53"/>
        <v>0</v>
      </c>
      <c r="DF61" s="20">
        <f t="shared" si="53"/>
        <v>0</v>
      </c>
      <c r="DG61" s="20">
        <f t="shared" si="53"/>
        <v>0</v>
      </c>
      <c r="DH61" s="20">
        <f t="shared" si="53"/>
        <v>0</v>
      </c>
      <c r="DI61" s="20">
        <f t="shared" si="53"/>
        <v>0</v>
      </c>
      <c r="DJ61" s="20">
        <f t="shared" si="53"/>
        <v>701840643</v>
      </c>
      <c r="DK61" s="20">
        <f t="shared" si="53"/>
        <v>0</v>
      </c>
      <c r="DL61" s="20">
        <f t="shared" si="53"/>
        <v>0</v>
      </c>
      <c r="DM61" s="20">
        <f t="shared" si="53"/>
        <v>0</v>
      </c>
      <c r="DN61" s="20">
        <f t="shared" si="53"/>
        <v>0</v>
      </c>
      <c r="DO61" s="20">
        <f t="shared" si="51"/>
        <v>0</v>
      </c>
      <c r="DP61" s="20">
        <f t="shared" si="51"/>
        <v>0</v>
      </c>
      <c r="DQ61" s="20">
        <f t="shared" si="51"/>
        <v>105561898</v>
      </c>
      <c r="DR61" s="20">
        <f t="shared" si="51"/>
        <v>0</v>
      </c>
      <c r="DS61" s="20">
        <f t="shared" si="51"/>
        <v>0</v>
      </c>
      <c r="DT61" s="20"/>
      <c r="DU61" s="20">
        <f t="shared" si="42"/>
        <v>10000000</v>
      </c>
    </row>
    <row r="62" spans="1:125" ht="22.5" customHeight="1" x14ac:dyDescent="0.3">
      <c r="A62" s="194"/>
      <c r="B62" s="208"/>
      <c r="C62" s="16" t="s">
        <v>188</v>
      </c>
      <c r="D62" s="26" t="s">
        <v>189</v>
      </c>
      <c r="E62" s="18">
        <v>410</v>
      </c>
      <c r="F62" s="19" t="s">
        <v>131</v>
      </c>
      <c r="G62" s="20">
        <f t="shared" si="12"/>
        <v>10000000</v>
      </c>
      <c r="H62" s="20"/>
      <c r="I62" s="20"/>
      <c r="J62" s="20"/>
      <c r="K62" s="20"/>
      <c r="L62" s="20"/>
      <c r="M62" s="20"/>
      <c r="N62" s="20">
        <v>10000000</v>
      </c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1">
        <f t="shared" si="28"/>
        <v>0</v>
      </c>
      <c r="AE62" s="20">
        <f t="shared" si="35"/>
        <v>0</v>
      </c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1">
        <f>1-AD62</f>
        <v>1</v>
      </c>
      <c r="BC62" s="20">
        <f>SUM(BD62:BY62)</f>
        <v>10000000</v>
      </c>
      <c r="BD62" s="20">
        <f t="shared" si="52"/>
        <v>0</v>
      </c>
      <c r="BE62" s="20">
        <f t="shared" si="52"/>
        <v>0</v>
      </c>
      <c r="BF62" s="20">
        <f t="shared" si="52"/>
        <v>0</v>
      </c>
      <c r="BG62" s="20">
        <f t="shared" si="52"/>
        <v>0</v>
      </c>
      <c r="BH62" s="20">
        <f t="shared" si="52"/>
        <v>0</v>
      </c>
      <c r="BI62" s="20">
        <f t="shared" si="52"/>
        <v>0</v>
      </c>
      <c r="BJ62" s="20">
        <f t="shared" si="52"/>
        <v>10000000</v>
      </c>
      <c r="BK62" s="20">
        <f t="shared" si="52"/>
        <v>0</v>
      </c>
      <c r="BL62" s="20">
        <f t="shared" si="52"/>
        <v>0</v>
      </c>
      <c r="BM62" s="20">
        <f t="shared" si="52"/>
        <v>0</v>
      </c>
      <c r="BN62" s="20">
        <f t="shared" si="52"/>
        <v>0</v>
      </c>
      <c r="BO62" s="20">
        <f t="shared" si="52"/>
        <v>0</v>
      </c>
      <c r="BP62" s="20">
        <f t="shared" si="52"/>
        <v>0</v>
      </c>
      <c r="BQ62" s="20">
        <f t="shared" si="52"/>
        <v>0</v>
      </c>
      <c r="BR62" s="20">
        <f t="shared" si="52"/>
        <v>0</v>
      </c>
      <c r="BS62" s="20">
        <f t="shared" si="50"/>
        <v>0</v>
      </c>
      <c r="BT62" s="20">
        <f t="shared" si="50"/>
        <v>0</v>
      </c>
      <c r="BU62" s="20">
        <f t="shared" si="50"/>
        <v>0</v>
      </c>
      <c r="BV62" s="20">
        <f t="shared" si="50"/>
        <v>0</v>
      </c>
      <c r="BW62" s="20">
        <f t="shared" si="50"/>
        <v>0</v>
      </c>
      <c r="BX62" s="20"/>
      <c r="BY62" s="20">
        <f t="shared" si="38"/>
        <v>0</v>
      </c>
      <c r="BZ62" s="21">
        <f>+CA62/G62</f>
        <v>0</v>
      </c>
      <c r="CA62" s="20">
        <f>SUM(CB62:CW62)</f>
        <v>0</v>
      </c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1">
        <f>1-BZ62</f>
        <v>1</v>
      </c>
      <c r="CY62" s="20">
        <f>SUM(CZ62:DU62)</f>
        <v>10000000</v>
      </c>
      <c r="CZ62" s="20">
        <f t="shared" si="53"/>
        <v>0</v>
      </c>
      <c r="DA62" s="20">
        <f t="shared" si="53"/>
        <v>0</v>
      </c>
      <c r="DB62" s="20">
        <f t="shared" si="53"/>
        <v>0</v>
      </c>
      <c r="DC62" s="20">
        <f t="shared" si="53"/>
        <v>0</v>
      </c>
      <c r="DD62" s="20">
        <f t="shared" si="53"/>
        <v>0</v>
      </c>
      <c r="DE62" s="20">
        <f t="shared" si="53"/>
        <v>0</v>
      </c>
      <c r="DF62" s="20">
        <f t="shared" si="53"/>
        <v>10000000</v>
      </c>
      <c r="DG62" s="20">
        <f t="shared" si="53"/>
        <v>0</v>
      </c>
      <c r="DH62" s="20">
        <f t="shared" si="53"/>
        <v>0</v>
      </c>
      <c r="DI62" s="20">
        <f t="shared" si="53"/>
        <v>0</v>
      </c>
      <c r="DJ62" s="20">
        <f t="shared" si="53"/>
        <v>0</v>
      </c>
      <c r="DK62" s="20">
        <f t="shared" si="53"/>
        <v>0</v>
      </c>
      <c r="DL62" s="20">
        <f t="shared" si="53"/>
        <v>0</v>
      </c>
      <c r="DM62" s="20">
        <f t="shared" si="53"/>
        <v>0</v>
      </c>
      <c r="DN62" s="20">
        <f t="shared" si="53"/>
        <v>0</v>
      </c>
      <c r="DO62" s="20">
        <f t="shared" si="51"/>
        <v>0</v>
      </c>
      <c r="DP62" s="20">
        <f t="shared" si="51"/>
        <v>0</v>
      </c>
      <c r="DQ62" s="20">
        <f t="shared" si="51"/>
        <v>0</v>
      </c>
      <c r="DR62" s="20">
        <f t="shared" si="51"/>
        <v>0</v>
      </c>
      <c r="DS62" s="20">
        <f t="shared" si="51"/>
        <v>0</v>
      </c>
      <c r="DT62" s="20"/>
      <c r="DU62" s="20">
        <f t="shared" si="42"/>
        <v>0</v>
      </c>
    </row>
    <row r="63" spans="1:125" ht="23.25" customHeight="1" x14ac:dyDescent="0.3">
      <c r="A63" s="194"/>
      <c r="B63" s="208"/>
      <c r="C63" s="16" t="s">
        <v>190</v>
      </c>
      <c r="D63" s="26" t="s">
        <v>191</v>
      </c>
      <c r="E63" s="18">
        <v>410</v>
      </c>
      <c r="F63" s="19" t="s">
        <v>131</v>
      </c>
      <c r="G63" s="20">
        <f t="shared" si="12"/>
        <v>10000000</v>
      </c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>
        <v>10000000</v>
      </c>
      <c r="Z63" s="20"/>
      <c r="AA63" s="20"/>
      <c r="AB63" s="20"/>
      <c r="AC63" s="20"/>
      <c r="AD63" s="21">
        <f t="shared" si="28"/>
        <v>0</v>
      </c>
      <c r="AE63" s="20">
        <f t="shared" si="35"/>
        <v>0</v>
      </c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1">
        <f t="shared" ref="BB63:BB69" si="54">1-AD63</f>
        <v>1</v>
      </c>
      <c r="BC63" s="20">
        <f t="shared" ref="BC63:BC69" si="55">SUM(BD63:BY63)</f>
        <v>10000000</v>
      </c>
      <c r="BD63" s="20">
        <f t="shared" si="52"/>
        <v>0</v>
      </c>
      <c r="BE63" s="20">
        <f t="shared" si="52"/>
        <v>0</v>
      </c>
      <c r="BF63" s="20">
        <f t="shared" si="52"/>
        <v>0</v>
      </c>
      <c r="BG63" s="20">
        <f t="shared" si="52"/>
        <v>0</v>
      </c>
      <c r="BH63" s="20">
        <f t="shared" si="52"/>
        <v>0</v>
      </c>
      <c r="BI63" s="20">
        <f t="shared" si="52"/>
        <v>0</v>
      </c>
      <c r="BJ63" s="20">
        <f t="shared" si="52"/>
        <v>0</v>
      </c>
      <c r="BK63" s="20">
        <f t="shared" si="52"/>
        <v>0</v>
      </c>
      <c r="BL63" s="20">
        <f t="shared" si="52"/>
        <v>0</v>
      </c>
      <c r="BM63" s="20">
        <f t="shared" si="52"/>
        <v>0</v>
      </c>
      <c r="BN63" s="20">
        <f t="shared" si="52"/>
        <v>0</v>
      </c>
      <c r="BO63" s="20">
        <f t="shared" si="52"/>
        <v>0</v>
      </c>
      <c r="BP63" s="20">
        <f t="shared" si="52"/>
        <v>0</v>
      </c>
      <c r="BQ63" s="20">
        <f t="shared" si="52"/>
        <v>0</v>
      </c>
      <c r="BR63" s="20">
        <f t="shared" si="52"/>
        <v>0</v>
      </c>
      <c r="BS63" s="20">
        <f t="shared" si="50"/>
        <v>0</v>
      </c>
      <c r="BT63" s="20">
        <f t="shared" si="50"/>
        <v>0</v>
      </c>
      <c r="BU63" s="20">
        <f t="shared" si="50"/>
        <v>10000000</v>
      </c>
      <c r="BV63" s="20">
        <f t="shared" si="50"/>
        <v>0</v>
      </c>
      <c r="BW63" s="20">
        <f t="shared" si="50"/>
        <v>0</v>
      </c>
      <c r="BX63" s="20"/>
      <c r="BY63" s="20">
        <f t="shared" si="38"/>
        <v>0</v>
      </c>
      <c r="BZ63" s="21">
        <f t="shared" ref="BZ63:BZ69" si="56">+CA63/G63</f>
        <v>0</v>
      </c>
      <c r="CA63" s="20">
        <f t="shared" ref="CA63:CA69" si="57">SUM(CB63:CW63)</f>
        <v>0</v>
      </c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1">
        <f t="shared" ref="CX63:CX69" si="58">1-BZ63</f>
        <v>1</v>
      </c>
      <c r="CY63" s="20">
        <f t="shared" ref="CY63:CY69" si="59">SUM(CZ63:DU63)</f>
        <v>10000000</v>
      </c>
      <c r="CZ63" s="20">
        <f t="shared" si="53"/>
        <v>0</v>
      </c>
      <c r="DA63" s="20">
        <f t="shared" si="53"/>
        <v>0</v>
      </c>
      <c r="DB63" s="20">
        <f t="shared" si="53"/>
        <v>0</v>
      </c>
      <c r="DC63" s="20">
        <f t="shared" si="53"/>
        <v>0</v>
      </c>
      <c r="DD63" s="20">
        <f t="shared" si="53"/>
        <v>0</v>
      </c>
      <c r="DE63" s="20">
        <f t="shared" si="53"/>
        <v>0</v>
      </c>
      <c r="DF63" s="20">
        <f t="shared" si="53"/>
        <v>0</v>
      </c>
      <c r="DG63" s="20">
        <f t="shared" si="53"/>
        <v>0</v>
      </c>
      <c r="DH63" s="20">
        <f t="shared" si="53"/>
        <v>0</v>
      </c>
      <c r="DI63" s="20">
        <f t="shared" si="53"/>
        <v>0</v>
      </c>
      <c r="DJ63" s="20">
        <f t="shared" si="53"/>
        <v>0</v>
      </c>
      <c r="DK63" s="20">
        <f t="shared" si="53"/>
        <v>0</v>
      </c>
      <c r="DL63" s="20">
        <f t="shared" si="53"/>
        <v>0</v>
      </c>
      <c r="DM63" s="20">
        <f t="shared" si="53"/>
        <v>0</v>
      </c>
      <c r="DN63" s="20">
        <f t="shared" si="53"/>
        <v>0</v>
      </c>
      <c r="DO63" s="20">
        <f t="shared" si="51"/>
        <v>0</v>
      </c>
      <c r="DP63" s="20">
        <f t="shared" si="51"/>
        <v>0</v>
      </c>
      <c r="DQ63" s="20">
        <f t="shared" si="51"/>
        <v>10000000</v>
      </c>
      <c r="DR63" s="20">
        <f t="shared" si="51"/>
        <v>0</v>
      </c>
      <c r="DS63" s="20">
        <f t="shared" si="51"/>
        <v>0</v>
      </c>
      <c r="DT63" s="20"/>
      <c r="DU63" s="20">
        <f t="shared" si="42"/>
        <v>0</v>
      </c>
    </row>
    <row r="64" spans="1:125" ht="34.5" customHeight="1" x14ac:dyDescent="0.3">
      <c r="A64" s="194"/>
      <c r="B64" s="208"/>
      <c r="C64" s="16" t="s">
        <v>192</v>
      </c>
      <c r="D64" s="26" t="s">
        <v>193</v>
      </c>
      <c r="E64" s="18">
        <v>410</v>
      </c>
      <c r="F64" s="19" t="s">
        <v>131</v>
      </c>
      <c r="G64" s="20">
        <f t="shared" si="12"/>
        <v>100000000</v>
      </c>
      <c r="H64" s="20"/>
      <c r="I64" s="20"/>
      <c r="J64" s="20"/>
      <c r="K64" s="20"/>
      <c r="L64" s="20"/>
      <c r="M64" s="20"/>
      <c r="N64" s="20">
        <v>100000000</v>
      </c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1">
        <f t="shared" si="28"/>
        <v>0.14968651999999999</v>
      </c>
      <c r="AE64" s="20">
        <f t="shared" si="35"/>
        <v>14968652</v>
      </c>
      <c r="AF64" s="20"/>
      <c r="AG64" s="20"/>
      <c r="AH64" s="20"/>
      <c r="AI64" s="20"/>
      <c r="AJ64" s="20"/>
      <c r="AK64" s="20"/>
      <c r="AL64" s="20">
        <f>+'[1]FEBRERO 2019'!$P$652</f>
        <v>14968652</v>
      </c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1">
        <f t="shared" si="54"/>
        <v>0.85031348000000007</v>
      </c>
      <c r="BC64" s="20">
        <f t="shared" si="55"/>
        <v>85031348</v>
      </c>
      <c r="BD64" s="20">
        <f t="shared" si="52"/>
        <v>0</v>
      </c>
      <c r="BE64" s="20">
        <f t="shared" si="52"/>
        <v>0</v>
      </c>
      <c r="BF64" s="20">
        <f t="shared" si="52"/>
        <v>0</v>
      </c>
      <c r="BG64" s="20">
        <f t="shared" si="52"/>
        <v>0</v>
      </c>
      <c r="BH64" s="20">
        <f t="shared" si="52"/>
        <v>0</v>
      </c>
      <c r="BI64" s="20">
        <f t="shared" si="52"/>
        <v>0</v>
      </c>
      <c r="BJ64" s="20">
        <f t="shared" si="52"/>
        <v>85031348</v>
      </c>
      <c r="BK64" s="20">
        <f t="shared" si="52"/>
        <v>0</v>
      </c>
      <c r="BL64" s="20">
        <f t="shared" si="52"/>
        <v>0</v>
      </c>
      <c r="BM64" s="20">
        <f t="shared" si="52"/>
        <v>0</v>
      </c>
      <c r="BN64" s="20">
        <f t="shared" si="52"/>
        <v>0</v>
      </c>
      <c r="BO64" s="20">
        <f t="shared" si="52"/>
        <v>0</v>
      </c>
      <c r="BP64" s="20">
        <f t="shared" si="52"/>
        <v>0</v>
      </c>
      <c r="BQ64" s="20">
        <f t="shared" si="52"/>
        <v>0</v>
      </c>
      <c r="BR64" s="20">
        <f t="shared" si="52"/>
        <v>0</v>
      </c>
      <c r="BS64" s="20">
        <f t="shared" si="50"/>
        <v>0</v>
      </c>
      <c r="BT64" s="20">
        <f t="shared" si="50"/>
        <v>0</v>
      </c>
      <c r="BU64" s="20">
        <f t="shared" si="50"/>
        <v>0</v>
      </c>
      <c r="BV64" s="20">
        <f t="shared" si="50"/>
        <v>0</v>
      </c>
      <c r="BW64" s="20">
        <f t="shared" si="50"/>
        <v>0</v>
      </c>
      <c r="BX64" s="20"/>
      <c r="BY64" s="20">
        <f t="shared" si="38"/>
        <v>0</v>
      </c>
      <c r="BZ64" s="21">
        <f t="shared" si="56"/>
        <v>0.12517141000000001</v>
      </c>
      <c r="CA64" s="20">
        <f t="shared" si="57"/>
        <v>12517141</v>
      </c>
      <c r="CB64" s="20"/>
      <c r="CC64" s="20"/>
      <c r="CD64" s="20"/>
      <c r="CE64" s="20"/>
      <c r="CF64" s="20"/>
      <c r="CG64" s="20"/>
      <c r="CH64" s="20">
        <f>+'[1]FEBRERO 2019'!$H$650</f>
        <v>12517141</v>
      </c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1">
        <f t="shared" si="58"/>
        <v>0.87482859000000002</v>
      </c>
      <c r="CY64" s="20">
        <f t="shared" si="59"/>
        <v>87482859</v>
      </c>
      <c r="CZ64" s="20">
        <f t="shared" si="53"/>
        <v>0</v>
      </c>
      <c r="DA64" s="20">
        <f t="shared" si="53"/>
        <v>0</v>
      </c>
      <c r="DB64" s="20">
        <f t="shared" si="53"/>
        <v>0</v>
      </c>
      <c r="DC64" s="20">
        <f t="shared" si="53"/>
        <v>0</v>
      </c>
      <c r="DD64" s="20">
        <f t="shared" si="53"/>
        <v>0</v>
      </c>
      <c r="DE64" s="20">
        <f t="shared" si="53"/>
        <v>0</v>
      </c>
      <c r="DF64" s="20">
        <f t="shared" si="53"/>
        <v>87482859</v>
      </c>
      <c r="DG64" s="20">
        <f t="shared" si="53"/>
        <v>0</v>
      </c>
      <c r="DH64" s="20">
        <f t="shared" si="53"/>
        <v>0</v>
      </c>
      <c r="DI64" s="20">
        <f t="shared" si="53"/>
        <v>0</v>
      </c>
      <c r="DJ64" s="20">
        <f t="shared" si="53"/>
        <v>0</v>
      </c>
      <c r="DK64" s="20">
        <f t="shared" si="53"/>
        <v>0</v>
      </c>
      <c r="DL64" s="20">
        <f t="shared" si="53"/>
        <v>0</v>
      </c>
      <c r="DM64" s="20">
        <f t="shared" si="53"/>
        <v>0</v>
      </c>
      <c r="DN64" s="20">
        <f t="shared" si="53"/>
        <v>0</v>
      </c>
      <c r="DO64" s="20">
        <f t="shared" si="51"/>
        <v>0</v>
      </c>
      <c r="DP64" s="20">
        <f t="shared" si="51"/>
        <v>0</v>
      </c>
      <c r="DQ64" s="20">
        <f t="shared" si="51"/>
        <v>0</v>
      </c>
      <c r="DR64" s="20">
        <f t="shared" si="51"/>
        <v>0</v>
      </c>
      <c r="DS64" s="20">
        <f t="shared" si="51"/>
        <v>0</v>
      </c>
      <c r="DT64" s="20"/>
      <c r="DU64" s="20">
        <f t="shared" si="42"/>
        <v>0</v>
      </c>
    </row>
    <row r="65" spans="1:126" ht="45.75" customHeight="1" x14ac:dyDescent="0.3">
      <c r="A65" s="194"/>
      <c r="B65" s="208"/>
      <c r="C65" s="16" t="s">
        <v>194</v>
      </c>
      <c r="D65" s="26" t="s">
        <v>195</v>
      </c>
      <c r="E65" s="18">
        <v>410</v>
      </c>
      <c r="F65" s="19" t="s">
        <v>131</v>
      </c>
      <c r="G65" s="20">
        <f t="shared" si="12"/>
        <v>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 t="e">
        <f t="shared" si="28"/>
        <v>#DIV/0!</v>
      </c>
      <c r="AE65" s="20">
        <f t="shared" si="35"/>
        <v>0</v>
      </c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1" t="e">
        <f t="shared" si="54"/>
        <v>#DIV/0!</v>
      </c>
      <c r="BC65" s="20">
        <f t="shared" si="55"/>
        <v>0</v>
      </c>
      <c r="BD65" s="20">
        <f t="shared" si="52"/>
        <v>0</v>
      </c>
      <c r="BE65" s="20">
        <f t="shared" si="52"/>
        <v>0</v>
      </c>
      <c r="BF65" s="20">
        <f t="shared" si="52"/>
        <v>0</v>
      </c>
      <c r="BG65" s="20">
        <f t="shared" si="52"/>
        <v>0</v>
      </c>
      <c r="BH65" s="20">
        <f t="shared" si="52"/>
        <v>0</v>
      </c>
      <c r="BI65" s="20">
        <f t="shared" si="52"/>
        <v>0</v>
      </c>
      <c r="BJ65" s="20">
        <f t="shared" si="52"/>
        <v>0</v>
      </c>
      <c r="BK65" s="20">
        <f t="shared" si="52"/>
        <v>0</v>
      </c>
      <c r="BL65" s="20">
        <f t="shared" si="52"/>
        <v>0</v>
      </c>
      <c r="BM65" s="20">
        <f t="shared" si="52"/>
        <v>0</v>
      </c>
      <c r="BN65" s="20">
        <f t="shared" si="52"/>
        <v>0</v>
      </c>
      <c r="BO65" s="20">
        <f t="shared" si="52"/>
        <v>0</v>
      </c>
      <c r="BP65" s="20">
        <f t="shared" si="52"/>
        <v>0</v>
      </c>
      <c r="BQ65" s="20">
        <f t="shared" si="52"/>
        <v>0</v>
      </c>
      <c r="BR65" s="20">
        <f t="shared" si="52"/>
        <v>0</v>
      </c>
      <c r="BS65" s="20">
        <f t="shared" si="50"/>
        <v>0</v>
      </c>
      <c r="BT65" s="20">
        <f t="shared" si="50"/>
        <v>0</v>
      </c>
      <c r="BU65" s="20">
        <f t="shared" si="50"/>
        <v>0</v>
      </c>
      <c r="BV65" s="20">
        <f t="shared" si="50"/>
        <v>0</v>
      </c>
      <c r="BW65" s="20">
        <f t="shared" si="50"/>
        <v>0</v>
      </c>
      <c r="BX65" s="20"/>
      <c r="BY65" s="20">
        <f t="shared" si="38"/>
        <v>0</v>
      </c>
      <c r="BZ65" s="21" t="e">
        <f t="shared" si="56"/>
        <v>#DIV/0!</v>
      </c>
      <c r="CA65" s="20">
        <f t="shared" si="57"/>
        <v>0</v>
      </c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1" t="e">
        <f t="shared" si="58"/>
        <v>#DIV/0!</v>
      </c>
      <c r="CY65" s="20">
        <f t="shared" si="59"/>
        <v>0</v>
      </c>
      <c r="CZ65" s="20">
        <f t="shared" si="53"/>
        <v>0</v>
      </c>
      <c r="DA65" s="20">
        <f t="shared" si="53"/>
        <v>0</v>
      </c>
      <c r="DB65" s="20">
        <f t="shared" si="53"/>
        <v>0</v>
      </c>
      <c r="DC65" s="20">
        <f t="shared" si="53"/>
        <v>0</v>
      </c>
      <c r="DD65" s="20">
        <f t="shared" si="53"/>
        <v>0</v>
      </c>
      <c r="DE65" s="20">
        <f t="shared" si="53"/>
        <v>0</v>
      </c>
      <c r="DF65" s="20">
        <f t="shared" si="53"/>
        <v>0</v>
      </c>
      <c r="DG65" s="20">
        <f t="shared" si="53"/>
        <v>0</v>
      </c>
      <c r="DH65" s="20">
        <f t="shared" si="53"/>
        <v>0</v>
      </c>
      <c r="DI65" s="20">
        <f t="shared" si="53"/>
        <v>0</v>
      </c>
      <c r="DJ65" s="20">
        <f t="shared" si="53"/>
        <v>0</v>
      </c>
      <c r="DK65" s="20">
        <f t="shared" si="53"/>
        <v>0</v>
      </c>
      <c r="DL65" s="20">
        <f t="shared" si="53"/>
        <v>0</v>
      </c>
      <c r="DM65" s="20">
        <f t="shared" si="53"/>
        <v>0</v>
      </c>
      <c r="DN65" s="20">
        <f t="shared" si="53"/>
        <v>0</v>
      </c>
      <c r="DO65" s="20">
        <f t="shared" si="51"/>
        <v>0</v>
      </c>
      <c r="DP65" s="20">
        <f t="shared" si="51"/>
        <v>0</v>
      </c>
      <c r="DQ65" s="20">
        <f t="shared" si="51"/>
        <v>0</v>
      </c>
      <c r="DR65" s="20">
        <f t="shared" si="51"/>
        <v>0</v>
      </c>
      <c r="DS65" s="20">
        <f t="shared" si="51"/>
        <v>0</v>
      </c>
      <c r="DT65" s="20"/>
      <c r="DU65" s="20">
        <f t="shared" si="42"/>
        <v>0</v>
      </c>
    </row>
    <row r="66" spans="1:126" ht="25.5" customHeight="1" x14ac:dyDescent="0.3">
      <c r="A66" s="194"/>
      <c r="B66" s="208"/>
      <c r="C66" s="16" t="s">
        <v>196</v>
      </c>
      <c r="D66" s="26" t="s">
        <v>197</v>
      </c>
      <c r="E66" s="18">
        <v>410</v>
      </c>
      <c r="F66" s="19" t="s">
        <v>131</v>
      </c>
      <c r="G66" s="20">
        <f t="shared" si="12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 t="e">
        <f t="shared" si="28"/>
        <v>#DIV/0!</v>
      </c>
      <c r="AE66" s="20">
        <f t="shared" si="35"/>
        <v>0</v>
      </c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1" t="e">
        <f t="shared" si="54"/>
        <v>#DIV/0!</v>
      </c>
      <c r="BC66" s="20">
        <f t="shared" si="55"/>
        <v>0</v>
      </c>
      <c r="BD66" s="20">
        <f t="shared" si="52"/>
        <v>0</v>
      </c>
      <c r="BE66" s="20">
        <f t="shared" si="52"/>
        <v>0</v>
      </c>
      <c r="BF66" s="20">
        <f t="shared" si="52"/>
        <v>0</v>
      </c>
      <c r="BG66" s="20">
        <f t="shared" si="52"/>
        <v>0</v>
      </c>
      <c r="BH66" s="20">
        <f t="shared" si="52"/>
        <v>0</v>
      </c>
      <c r="BI66" s="20">
        <f t="shared" si="52"/>
        <v>0</v>
      </c>
      <c r="BJ66" s="20">
        <f t="shared" si="52"/>
        <v>0</v>
      </c>
      <c r="BK66" s="20">
        <f t="shared" si="52"/>
        <v>0</v>
      </c>
      <c r="BL66" s="20">
        <f t="shared" si="52"/>
        <v>0</v>
      </c>
      <c r="BM66" s="20">
        <f t="shared" si="52"/>
        <v>0</v>
      </c>
      <c r="BN66" s="20">
        <f t="shared" si="52"/>
        <v>0</v>
      </c>
      <c r="BO66" s="20">
        <f t="shared" si="52"/>
        <v>0</v>
      </c>
      <c r="BP66" s="20">
        <f t="shared" si="52"/>
        <v>0</v>
      </c>
      <c r="BQ66" s="20">
        <f t="shared" si="52"/>
        <v>0</v>
      </c>
      <c r="BR66" s="20">
        <f t="shared" si="52"/>
        <v>0</v>
      </c>
      <c r="BS66" s="20">
        <f t="shared" si="50"/>
        <v>0</v>
      </c>
      <c r="BT66" s="20">
        <f t="shared" si="50"/>
        <v>0</v>
      </c>
      <c r="BU66" s="20">
        <f t="shared" si="50"/>
        <v>0</v>
      </c>
      <c r="BV66" s="20">
        <f t="shared" si="50"/>
        <v>0</v>
      </c>
      <c r="BW66" s="20">
        <f t="shared" si="50"/>
        <v>0</v>
      </c>
      <c r="BX66" s="20"/>
      <c r="BY66" s="20">
        <f t="shared" si="38"/>
        <v>0</v>
      </c>
      <c r="BZ66" s="21" t="e">
        <f t="shared" si="56"/>
        <v>#DIV/0!</v>
      </c>
      <c r="CA66" s="20">
        <f t="shared" si="57"/>
        <v>0</v>
      </c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1" t="e">
        <f t="shared" si="58"/>
        <v>#DIV/0!</v>
      </c>
      <c r="CY66" s="20">
        <f t="shared" si="59"/>
        <v>0</v>
      </c>
      <c r="CZ66" s="20">
        <f t="shared" si="53"/>
        <v>0</v>
      </c>
      <c r="DA66" s="20">
        <f t="shared" si="53"/>
        <v>0</v>
      </c>
      <c r="DB66" s="20">
        <f t="shared" si="53"/>
        <v>0</v>
      </c>
      <c r="DC66" s="20">
        <f t="shared" si="53"/>
        <v>0</v>
      </c>
      <c r="DD66" s="20">
        <f t="shared" si="53"/>
        <v>0</v>
      </c>
      <c r="DE66" s="20">
        <f t="shared" si="53"/>
        <v>0</v>
      </c>
      <c r="DF66" s="20">
        <f t="shared" si="53"/>
        <v>0</v>
      </c>
      <c r="DG66" s="20">
        <f t="shared" si="53"/>
        <v>0</v>
      </c>
      <c r="DH66" s="20">
        <f t="shared" si="53"/>
        <v>0</v>
      </c>
      <c r="DI66" s="20">
        <f t="shared" si="53"/>
        <v>0</v>
      </c>
      <c r="DJ66" s="20">
        <f t="shared" si="53"/>
        <v>0</v>
      </c>
      <c r="DK66" s="20">
        <f t="shared" si="53"/>
        <v>0</v>
      </c>
      <c r="DL66" s="20">
        <f t="shared" si="53"/>
        <v>0</v>
      </c>
      <c r="DM66" s="20">
        <f t="shared" si="53"/>
        <v>0</v>
      </c>
      <c r="DN66" s="20">
        <f t="shared" si="53"/>
        <v>0</v>
      </c>
      <c r="DO66" s="20">
        <f t="shared" si="51"/>
        <v>0</v>
      </c>
      <c r="DP66" s="20">
        <f t="shared" si="51"/>
        <v>0</v>
      </c>
      <c r="DQ66" s="20">
        <f t="shared" si="51"/>
        <v>0</v>
      </c>
      <c r="DR66" s="20">
        <f t="shared" si="51"/>
        <v>0</v>
      </c>
      <c r="DS66" s="20">
        <f t="shared" si="51"/>
        <v>0</v>
      </c>
      <c r="DT66" s="20"/>
      <c r="DU66" s="20">
        <f t="shared" si="42"/>
        <v>0</v>
      </c>
    </row>
    <row r="67" spans="1:126" ht="34.5" customHeight="1" x14ac:dyDescent="0.3">
      <c r="A67" s="194"/>
      <c r="B67" s="208"/>
      <c r="C67" s="16" t="s">
        <v>198</v>
      </c>
      <c r="D67" s="26" t="s">
        <v>199</v>
      </c>
      <c r="E67" s="18">
        <v>410</v>
      </c>
      <c r="F67" s="19" t="s">
        <v>131</v>
      </c>
      <c r="G67" s="20">
        <f t="shared" si="12"/>
        <v>2120000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>
        <v>2120000</v>
      </c>
      <c r="Z67" s="20"/>
      <c r="AA67" s="20"/>
      <c r="AB67" s="20"/>
      <c r="AC67" s="20"/>
      <c r="AD67" s="21">
        <f t="shared" si="28"/>
        <v>0</v>
      </c>
      <c r="AE67" s="20">
        <f t="shared" si="35"/>
        <v>0</v>
      </c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1">
        <f t="shared" si="54"/>
        <v>1</v>
      </c>
      <c r="BC67" s="20">
        <f t="shared" si="55"/>
        <v>2120000</v>
      </c>
      <c r="BD67" s="20">
        <f t="shared" si="52"/>
        <v>0</v>
      </c>
      <c r="BE67" s="20">
        <f t="shared" si="52"/>
        <v>0</v>
      </c>
      <c r="BF67" s="20">
        <f t="shared" si="52"/>
        <v>0</v>
      </c>
      <c r="BG67" s="20">
        <f t="shared" si="52"/>
        <v>0</v>
      </c>
      <c r="BH67" s="20">
        <f t="shared" si="52"/>
        <v>0</v>
      </c>
      <c r="BI67" s="20">
        <f t="shared" si="52"/>
        <v>0</v>
      </c>
      <c r="BJ67" s="20">
        <f t="shared" si="52"/>
        <v>0</v>
      </c>
      <c r="BK67" s="20">
        <f t="shared" si="52"/>
        <v>0</v>
      </c>
      <c r="BL67" s="20">
        <f t="shared" si="52"/>
        <v>0</v>
      </c>
      <c r="BM67" s="20">
        <f t="shared" si="52"/>
        <v>0</v>
      </c>
      <c r="BN67" s="20">
        <f t="shared" si="52"/>
        <v>0</v>
      </c>
      <c r="BO67" s="20">
        <f t="shared" si="52"/>
        <v>0</v>
      </c>
      <c r="BP67" s="20">
        <f t="shared" si="52"/>
        <v>0</v>
      </c>
      <c r="BQ67" s="20">
        <f t="shared" si="52"/>
        <v>0</v>
      </c>
      <c r="BR67" s="20">
        <f t="shared" si="52"/>
        <v>0</v>
      </c>
      <c r="BS67" s="20">
        <f t="shared" si="50"/>
        <v>0</v>
      </c>
      <c r="BT67" s="20">
        <f t="shared" si="50"/>
        <v>0</v>
      </c>
      <c r="BU67" s="20">
        <f t="shared" si="50"/>
        <v>2120000</v>
      </c>
      <c r="BV67" s="20">
        <f t="shared" si="50"/>
        <v>0</v>
      </c>
      <c r="BW67" s="20">
        <f t="shared" si="50"/>
        <v>0</v>
      </c>
      <c r="BX67" s="20"/>
      <c r="BY67" s="20">
        <f t="shared" si="38"/>
        <v>0</v>
      </c>
      <c r="BZ67" s="21">
        <f t="shared" si="56"/>
        <v>0</v>
      </c>
      <c r="CA67" s="20">
        <f t="shared" si="57"/>
        <v>0</v>
      </c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1">
        <f t="shared" si="58"/>
        <v>1</v>
      </c>
      <c r="CY67" s="20">
        <f t="shared" si="59"/>
        <v>2120000</v>
      </c>
      <c r="CZ67" s="20">
        <f t="shared" si="53"/>
        <v>0</v>
      </c>
      <c r="DA67" s="20">
        <f t="shared" si="53"/>
        <v>0</v>
      </c>
      <c r="DB67" s="20">
        <f t="shared" si="53"/>
        <v>0</v>
      </c>
      <c r="DC67" s="20">
        <f t="shared" si="53"/>
        <v>0</v>
      </c>
      <c r="DD67" s="20">
        <f t="shared" si="53"/>
        <v>0</v>
      </c>
      <c r="DE67" s="20">
        <f t="shared" si="53"/>
        <v>0</v>
      </c>
      <c r="DF67" s="20">
        <f t="shared" si="53"/>
        <v>0</v>
      </c>
      <c r="DG67" s="20">
        <f t="shared" si="53"/>
        <v>0</v>
      </c>
      <c r="DH67" s="20">
        <f t="shared" si="53"/>
        <v>0</v>
      </c>
      <c r="DI67" s="20">
        <f t="shared" si="53"/>
        <v>0</v>
      </c>
      <c r="DJ67" s="20">
        <f t="shared" si="53"/>
        <v>0</v>
      </c>
      <c r="DK67" s="20">
        <f t="shared" si="53"/>
        <v>0</v>
      </c>
      <c r="DL67" s="20">
        <f t="shared" si="53"/>
        <v>0</v>
      </c>
      <c r="DM67" s="20">
        <f t="shared" si="53"/>
        <v>0</v>
      </c>
      <c r="DN67" s="20">
        <f t="shared" si="53"/>
        <v>0</v>
      </c>
      <c r="DO67" s="20">
        <f t="shared" si="51"/>
        <v>0</v>
      </c>
      <c r="DP67" s="20">
        <f t="shared" si="51"/>
        <v>0</v>
      </c>
      <c r="DQ67" s="20">
        <f t="shared" si="51"/>
        <v>2120000</v>
      </c>
      <c r="DR67" s="20">
        <f t="shared" si="51"/>
        <v>0</v>
      </c>
      <c r="DS67" s="20">
        <f t="shared" si="51"/>
        <v>0</v>
      </c>
      <c r="DT67" s="20"/>
      <c r="DU67" s="20">
        <f t="shared" si="42"/>
        <v>0</v>
      </c>
    </row>
    <row r="68" spans="1:126" ht="34.5" customHeight="1" x14ac:dyDescent="0.3">
      <c r="A68" s="194"/>
      <c r="B68" s="208"/>
      <c r="C68" s="16" t="s">
        <v>200</v>
      </c>
      <c r="D68" s="26" t="s">
        <v>201</v>
      </c>
      <c r="E68" s="18">
        <v>410</v>
      </c>
      <c r="F68" s="19" t="s">
        <v>131</v>
      </c>
      <c r="G68" s="20">
        <f t="shared" si="12"/>
        <v>4000000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4000000</v>
      </c>
      <c r="Z68" s="20"/>
      <c r="AA68" s="20"/>
      <c r="AB68" s="20"/>
      <c r="AC68" s="20"/>
      <c r="AD68" s="21">
        <f t="shared" si="28"/>
        <v>0</v>
      </c>
      <c r="AE68" s="20">
        <f t="shared" si="35"/>
        <v>0</v>
      </c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1">
        <f t="shared" si="54"/>
        <v>1</v>
      </c>
      <c r="BC68" s="20">
        <f t="shared" si="55"/>
        <v>4000000</v>
      </c>
      <c r="BD68" s="20">
        <f t="shared" si="52"/>
        <v>0</v>
      </c>
      <c r="BE68" s="20">
        <f t="shared" si="52"/>
        <v>0</v>
      </c>
      <c r="BF68" s="20">
        <f t="shared" si="52"/>
        <v>0</v>
      </c>
      <c r="BG68" s="20">
        <f t="shared" si="52"/>
        <v>0</v>
      </c>
      <c r="BH68" s="20">
        <f t="shared" si="52"/>
        <v>0</v>
      </c>
      <c r="BI68" s="20">
        <f t="shared" si="52"/>
        <v>0</v>
      </c>
      <c r="BJ68" s="20">
        <f t="shared" si="52"/>
        <v>0</v>
      </c>
      <c r="BK68" s="20">
        <f t="shared" si="52"/>
        <v>0</v>
      </c>
      <c r="BL68" s="20">
        <f t="shared" si="52"/>
        <v>0</v>
      </c>
      <c r="BM68" s="20">
        <f t="shared" si="52"/>
        <v>0</v>
      </c>
      <c r="BN68" s="20">
        <f t="shared" si="52"/>
        <v>0</v>
      </c>
      <c r="BO68" s="20">
        <f t="shared" si="52"/>
        <v>0</v>
      </c>
      <c r="BP68" s="20">
        <f t="shared" si="52"/>
        <v>0</v>
      </c>
      <c r="BQ68" s="20">
        <f t="shared" si="52"/>
        <v>0</v>
      </c>
      <c r="BR68" s="20">
        <f t="shared" si="52"/>
        <v>0</v>
      </c>
      <c r="BS68" s="20">
        <f t="shared" si="50"/>
        <v>0</v>
      </c>
      <c r="BT68" s="20">
        <f t="shared" si="50"/>
        <v>0</v>
      </c>
      <c r="BU68" s="20">
        <f t="shared" si="50"/>
        <v>4000000</v>
      </c>
      <c r="BV68" s="20">
        <f t="shared" si="50"/>
        <v>0</v>
      </c>
      <c r="BW68" s="20">
        <f t="shared" si="50"/>
        <v>0</v>
      </c>
      <c r="BX68" s="20"/>
      <c r="BY68" s="20">
        <f t="shared" si="38"/>
        <v>0</v>
      </c>
      <c r="BZ68" s="21">
        <f t="shared" si="56"/>
        <v>0</v>
      </c>
      <c r="CA68" s="20">
        <f t="shared" si="57"/>
        <v>0</v>
      </c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1">
        <f t="shared" si="58"/>
        <v>1</v>
      </c>
      <c r="CY68" s="20">
        <f t="shared" si="59"/>
        <v>4000000</v>
      </c>
      <c r="CZ68" s="20">
        <f t="shared" si="53"/>
        <v>0</v>
      </c>
      <c r="DA68" s="20">
        <f t="shared" si="53"/>
        <v>0</v>
      </c>
      <c r="DB68" s="20">
        <f t="shared" si="53"/>
        <v>0</v>
      </c>
      <c r="DC68" s="20">
        <f t="shared" si="53"/>
        <v>0</v>
      </c>
      <c r="DD68" s="20">
        <f t="shared" si="53"/>
        <v>0</v>
      </c>
      <c r="DE68" s="20">
        <f t="shared" si="53"/>
        <v>0</v>
      </c>
      <c r="DF68" s="20">
        <f t="shared" si="53"/>
        <v>0</v>
      </c>
      <c r="DG68" s="20">
        <f t="shared" si="53"/>
        <v>0</v>
      </c>
      <c r="DH68" s="20">
        <f t="shared" si="53"/>
        <v>0</v>
      </c>
      <c r="DI68" s="20">
        <f t="shared" si="53"/>
        <v>0</v>
      </c>
      <c r="DJ68" s="20">
        <f t="shared" si="53"/>
        <v>0</v>
      </c>
      <c r="DK68" s="20">
        <f t="shared" si="53"/>
        <v>0</v>
      </c>
      <c r="DL68" s="20">
        <f t="shared" si="53"/>
        <v>0</v>
      </c>
      <c r="DM68" s="20">
        <f t="shared" si="53"/>
        <v>0</v>
      </c>
      <c r="DN68" s="20">
        <f t="shared" si="53"/>
        <v>0</v>
      </c>
      <c r="DO68" s="20">
        <f t="shared" si="51"/>
        <v>0</v>
      </c>
      <c r="DP68" s="20">
        <f t="shared" si="51"/>
        <v>0</v>
      </c>
      <c r="DQ68" s="20">
        <f t="shared" si="51"/>
        <v>4000000</v>
      </c>
      <c r="DR68" s="20">
        <f t="shared" si="51"/>
        <v>0</v>
      </c>
      <c r="DS68" s="20">
        <f t="shared" si="51"/>
        <v>0</v>
      </c>
      <c r="DT68" s="20"/>
      <c r="DU68" s="20">
        <f t="shared" si="42"/>
        <v>0</v>
      </c>
    </row>
    <row r="69" spans="1:126" ht="21.75" customHeight="1" x14ac:dyDescent="0.3">
      <c r="A69" s="194"/>
      <c r="B69" s="196"/>
      <c r="C69" s="16" t="s">
        <v>202</v>
      </c>
      <c r="D69" s="26" t="s">
        <v>203</v>
      </c>
      <c r="E69" s="18">
        <v>410</v>
      </c>
      <c r="F69" s="19" t="s">
        <v>131</v>
      </c>
      <c r="G69" s="20">
        <f t="shared" ref="G69:G134" si="60">SUM(H69:AC69)</f>
        <v>122000000</v>
      </c>
      <c r="H69" s="20"/>
      <c r="I69" s="20"/>
      <c r="J69" s="20"/>
      <c r="K69" s="20"/>
      <c r="L69" s="20"/>
      <c r="M69" s="20"/>
      <c r="N69" s="20">
        <f>80000000+42000000</f>
        <v>122000000</v>
      </c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1">
        <f t="shared" si="28"/>
        <v>0.10337807377049181</v>
      </c>
      <c r="AE69" s="20">
        <f t="shared" si="35"/>
        <v>12612125</v>
      </c>
      <c r="AF69" s="20"/>
      <c r="AG69" s="20"/>
      <c r="AH69" s="20"/>
      <c r="AI69" s="20"/>
      <c r="AJ69" s="20"/>
      <c r="AK69" s="20"/>
      <c r="AL69" s="20">
        <f>+'[1]FEBRERO 2019'!$P$685</f>
        <v>12612125</v>
      </c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1">
        <f t="shared" si="54"/>
        <v>0.8966219262295082</v>
      </c>
      <c r="BC69" s="20">
        <f t="shared" si="55"/>
        <v>109387875</v>
      </c>
      <c r="BD69" s="20">
        <f t="shared" si="52"/>
        <v>0</v>
      </c>
      <c r="BE69" s="20">
        <f t="shared" si="52"/>
        <v>0</v>
      </c>
      <c r="BF69" s="20">
        <f t="shared" si="52"/>
        <v>0</v>
      </c>
      <c r="BG69" s="20">
        <f t="shared" si="52"/>
        <v>0</v>
      </c>
      <c r="BH69" s="20">
        <f t="shared" si="52"/>
        <v>0</v>
      </c>
      <c r="BI69" s="20">
        <f t="shared" si="52"/>
        <v>0</v>
      </c>
      <c r="BJ69" s="20">
        <f t="shared" si="52"/>
        <v>109387875</v>
      </c>
      <c r="BK69" s="20">
        <f t="shared" si="52"/>
        <v>0</v>
      </c>
      <c r="BL69" s="20">
        <f t="shared" si="52"/>
        <v>0</v>
      </c>
      <c r="BM69" s="20">
        <f t="shared" si="52"/>
        <v>0</v>
      </c>
      <c r="BN69" s="20">
        <f t="shared" si="52"/>
        <v>0</v>
      </c>
      <c r="BO69" s="20">
        <f t="shared" si="52"/>
        <v>0</v>
      </c>
      <c r="BP69" s="20">
        <f t="shared" si="52"/>
        <v>0</v>
      </c>
      <c r="BQ69" s="20">
        <f t="shared" si="52"/>
        <v>0</v>
      </c>
      <c r="BR69" s="20">
        <f t="shared" si="52"/>
        <v>0</v>
      </c>
      <c r="BS69" s="20">
        <f t="shared" si="52"/>
        <v>0</v>
      </c>
      <c r="BT69" s="20">
        <f t="shared" ref="BT69:BW77" si="61">X69-AV69</f>
        <v>0</v>
      </c>
      <c r="BU69" s="20">
        <f t="shared" si="61"/>
        <v>0</v>
      </c>
      <c r="BV69" s="20">
        <f t="shared" si="61"/>
        <v>0</v>
      </c>
      <c r="BW69" s="20">
        <f t="shared" si="61"/>
        <v>0</v>
      </c>
      <c r="BX69" s="20"/>
      <c r="BY69" s="20">
        <f t="shared" si="38"/>
        <v>0</v>
      </c>
      <c r="BZ69" s="21">
        <f t="shared" si="56"/>
        <v>0.10337806557377049</v>
      </c>
      <c r="CA69" s="20">
        <f t="shared" si="57"/>
        <v>12612124</v>
      </c>
      <c r="CB69" s="20"/>
      <c r="CC69" s="20"/>
      <c r="CD69" s="20"/>
      <c r="CE69" s="20"/>
      <c r="CF69" s="20"/>
      <c r="CG69" s="20"/>
      <c r="CH69" s="20">
        <f>+'[1]FEBRERO 2019'!$H$683</f>
        <v>12612124</v>
      </c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1">
        <f t="shared" si="58"/>
        <v>0.89662193442622951</v>
      </c>
      <c r="CY69" s="20">
        <f t="shared" si="59"/>
        <v>109387876</v>
      </c>
      <c r="CZ69" s="20">
        <f t="shared" si="53"/>
        <v>0</v>
      </c>
      <c r="DA69" s="20">
        <f t="shared" si="53"/>
        <v>0</v>
      </c>
      <c r="DB69" s="20">
        <f t="shared" si="53"/>
        <v>0</v>
      </c>
      <c r="DC69" s="20">
        <f t="shared" si="53"/>
        <v>0</v>
      </c>
      <c r="DD69" s="20">
        <f t="shared" si="53"/>
        <v>0</v>
      </c>
      <c r="DE69" s="20">
        <f t="shared" si="53"/>
        <v>0</v>
      </c>
      <c r="DF69" s="20">
        <f t="shared" si="53"/>
        <v>109387876</v>
      </c>
      <c r="DG69" s="20">
        <f t="shared" si="53"/>
        <v>0</v>
      </c>
      <c r="DH69" s="20">
        <f t="shared" si="53"/>
        <v>0</v>
      </c>
      <c r="DI69" s="20">
        <f t="shared" si="53"/>
        <v>0</v>
      </c>
      <c r="DJ69" s="20">
        <f t="shared" si="53"/>
        <v>0</v>
      </c>
      <c r="DK69" s="20">
        <f t="shared" si="53"/>
        <v>0</v>
      </c>
      <c r="DL69" s="20">
        <f t="shared" si="53"/>
        <v>0</v>
      </c>
      <c r="DM69" s="20">
        <f t="shared" si="53"/>
        <v>0</v>
      </c>
      <c r="DN69" s="20">
        <f t="shared" si="53"/>
        <v>0</v>
      </c>
      <c r="DO69" s="20">
        <f t="shared" si="53"/>
        <v>0</v>
      </c>
      <c r="DP69" s="20">
        <f t="shared" ref="DP69:DS77" si="62">X69-CR69</f>
        <v>0</v>
      </c>
      <c r="DQ69" s="20">
        <f t="shared" si="62"/>
        <v>0</v>
      </c>
      <c r="DR69" s="20">
        <f t="shared" si="62"/>
        <v>0</v>
      </c>
      <c r="DS69" s="20">
        <f t="shared" si="62"/>
        <v>0</v>
      </c>
      <c r="DT69" s="20"/>
      <c r="DU69" s="20">
        <f t="shared" si="42"/>
        <v>0</v>
      </c>
    </row>
    <row r="70" spans="1:126" ht="51" customHeight="1" x14ac:dyDescent="0.3">
      <c r="A70" s="194"/>
      <c r="B70" s="45" t="s">
        <v>204</v>
      </c>
      <c r="C70" s="16" t="s">
        <v>205</v>
      </c>
      <c r="D70" s="17" t="s">
        <v>206</v>
      </c>
      <c r="E70" s="18">
        <v>410</v>
      </c>
      <c r="F70" s="19" t="s">
        <v>131</v>
      </c>
      <c r="G70" s="20">
        <f t="shared" si="60"/>
        <v>3757651561</v>
      </c>
      <c r="H70" s="20"/>
      <c r="I70" s="20"/>
      <c r="J70" s="20"/>
      <c r="K70" s="20"/>
      <c r="L70" s="20"/>
      <c r="M70" s="20"/>
      <c r="N70" s="20">
        <f>100000000</f>
        <v>100000000</v>
      </c>
      <c r="O70" s="20"/>
      <c r="P70" s="20"/>
      <c r="Q70" s="20"/>
      <c r="R70" s="20"/>
      <c r="S70" s="20"/>
      <c r="T70" s="20"/>
      <c r="U70" s="20"/>
      <c r="V70" s="20">
        <f>3000000000+457651561</f>
        <v>3457651561</v>
      </c>
      <c r="W70" s="20"/>
      <c r="X70" s="20"/>
      <c r="Y70" s="20">
        <v>200000000</v>
      </c>
      <c r="Z70" s="20"/>
      <c r="AA70" s="20"/>
      <c r="AB70" s="20"/>
      <c r="AC70" s="20"/>
      <c r="AD70" s="21">
        <f t="shared" si="28"/>
        <v>0.24673314487766579</v>
      </c>
      <c r="AE70" s="20">
        <f t="shared" si="35"/>
        <v>927137187</v>
      </c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>
        <f>+'[2]ENERO 2019'!$X$618</f>
        <v>881220521</v>
      </c>
      <c r="AU70" s="20"/>
      <c r="AV70" s="20"/>
      <c r="AW70" s="20">
        <f>+'[2]ENERO 2019'!$AA$618</f>
        <v>45916666</v>
      </c>
      <c r="AX70" s="20"/>
      <c r="AY70" s="20"/>
      <c r="AZ70" s="20"/>
      <c r="BA70" s="20"/>
      <c r="BB70" s="21">
        <f t="shared" si="14"/>
        <v>0.75326685512233427</v>
      </c>
      <c r="BC70" s="20">
        <f t="shared" si="43"/>
        <v>2830514374</v>
      </c>
      <c r="BD70" s="20">
        <f t="shared" si="52"/>
        <v>0</v>
      </c>
      <c r="BE70" s="20">
        <f t="shared" si="52"/>
        <v>0</v>
      </c>
      <c r="BF70" s="20">
        <f t="shared" si="52"/>
        <v>0</v>
      </c>
      <c r="BG70" s="20">
        <f t="shared" si="52"/>
        <v>0</v>
      </c>
      <c r="BH70" s="20">
        <f t="shared" si="52"/>
        <v>0</v>
      </c>
      <c r="BI70" s="20">
        <f t="shared" si="52"/>
        <v>0</v>
      </c>
      <c r="BJ70" s="20">
        <f t="shared" si="52"/>
        <v>100000000</v>
      </c>
      <c r="BK70" s="20">
        <f t="shared" si="52"/>
        <v>0</v>
      </c>
      <c r="BL70" s="20">
        <f t="shared" si="52"/>
        <v>0</v>
      </c>
      <c r="BM70" s="20">
        <f t="shared" si="52"/>
        <v>0</v>
      </c>
      <c r="BN70" s="20">
        <f t="shared" si="52"/>
        <v>0</v>
      </c>
      <c r="BO70" s="20">
        <f t="shared" si="52"/>
        <v>0</v>
      </c>
      <c r="BP70" s="20">
        <f t="shared" si="52"/>
        <v>0</v>
      </c>
      <c r="BQ70" s="20">
        <f t="shared" si="52"/>
        <v>0</v>
      </c>
      <c r="BR70" s="20">
        <f t="shared" ref="BR70:BS77" si="63">V70-AT70</f>
        <v>2576431040</v>
      </c>
      <c r="BS70" s="20">
        <f t="shared" si="63"/>
        <v>0</v>
      </c>
      <c r="BT70" s="20">
        <f t="shared" si="61"/>
        <v>0</v>
      </c>
      <c r="BU70" s="20">
        <f t="shared" si="61"/>
        <v>154083334</v>
      </c>
      <c r="BV70" s="20">
        <f t="shared" si="61"/>
        <v>0</v>
      </c>
      <c r="BW70" s="20">
        <f t="shared" si="61"/>
        <v>0</v>
      </c>
      <c r="BX70" s="20"/>
      <c r="BY70" s="20">
        <f t="shared" si="38"/>
        <v>0</v>
      </c>
      <c r="BZ70" s="21">
        <f t="shared" si="24"/>
        <v>3.3179028703454606E-2</v>
      </c>
      <c r="CA70" s="20">
        <f t="shared" si="39"/>
        <v>124675229</v>
      </c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>
        <f>+'[1]FEBRERO 2019'!$H$696+'[1]FEBRERO 2019'!$H$711+'[1]FEBRERO 2019'!$H$720+'[1]FEBRERO 2019'!$H$727+'[1]FEBRERO 2019'!$H$730+'[1]FEBRERO 2019'!$H$740+'[1]FEBRERO 2019'!$H$743+'[1]FEBRERO 2019'!$H$746</f>
        <v>110491899</v>
      </c>
      <c r="CQ70" s="20"/>
      <c r="CR70" s="20"/>
      <c r="CS70" s="20">
        <f>+'[1]FEBRERO 2019'!$H$718+'[1]FEBRERO 2019'!$H$722</f>
        <v>14183330</v>
      </c>
      <c r="CT70" s="20"/>
      <c r="CU70" s="20"/>
      <c r="CV70" s="20"/>
      <c r="CW70" s="20"/>
      <c r="CX70" s="21">
        <f t="shared" si="7"/>
        <v>0.96682097129654543</v>
      </c>
      <c r="CY70" s="20">
        <f t="shared" si="44"/>
        <v>3632976332</v>
      </c>
      <c r="CZ70" s="20">
        <f t="shared" si="53"/>
        <v>0</v>
      </c>
      <c r="DA70" s="20">
        <f t="shared" si="53"/>
        <v>0</v>
      </c>
      <c r="DB70" s="20">
        <f t="shared" si="53"/>
        <v>0</v>
      </c>
      <c r="DC70" s="20">
        <f t="shared" si="53"/>
        <v>0</v>
      </c>
      <c r="DD70" s="20">
        <f t="shared" si="53"/>
        <v>0</v>
      </c>
      <c r="DE70" s="20">
        <f t="shared" si="53"/>
        <v>0</v>
      </c>
      <c r="DF70" s="20">
        <f t="shared" si="53"/>
        <v>100000000</v>
      </c>
      <c r="DG70" s="20">
        <f t="shared" si="53"/>
        <v>0</v>
      </c>
      <c r="DH70" s="20">
        <f t="shared" si="53"/>
        <v>0</v>
      </c>
      <c r="DI70" s="20">
        <f t="shared" si="53"/>
        <v>0</v>
      </c>
      <c r="DJ70" s="20">
        <f t="shared" si="53"/>
        <v>0</v>
      </c>
      <c r="DK70" s="20">
        <f t="shared" si="53"/>
        <v>0</v>
      </c>
      <c r="DL70" s="20">
        <f t="shared" si="53"/>
        <v>0</v>
      </c>
      <c r="DM70" s="20">
        <f t="shared" si="53"/>
        <v>0</v>
      </c>
      <c r="DN70" s="20">
        <f t="shared" ref="DN70:DO77" si="64">V70-CP70</f>
        <v>3347159662</v>
      </c>
      <c r="DO70" s="20">
        <f t="shared" si="64"/>
        <v>0</v>
      </c>
      <c r="DP70" s="20">
        <f t="shared" si="62"/>
        <v>0</v>
      </c>
      <c r="DQ70" s="20">
        <f t="shared" si="62"/>
        <v>185816670</v>
      </c>
      <c r="DR70" s="20">
        <f t="shared" si="62"/>
        <v>0</v>
      </c>
      <c r="DS70" s="20">
        <f t="shared" si="62"/>
        <v>0</v>
      </c>
      <c r="DT70" s="20"/>
      <c r="DU70" s="20">
        <f t="shared" si="42"/>
        <v>0</v>
      </c>
    </row>
    <row r="71" spans="1:126" ht="60" customHeight="1" x14ac:dyDescent="0.3">
      <c r="A71" s="46"/>
      <c r="B71" s="226" t="s">
        <v>207</v>
      </c>
      <c r="C71" s="16" t="s">
        <v>208</v>
      </c>
      <c r="D71" s="26" t="s">
        <v>209</v>
      </c>
      <c r="E71" s="18">
        <v>410</v>
      </c>
      <c r="F71" s="19" t="s">
        <v>131</v>
      </c>
      <c r="G71" s="20">
        <f t="shared" si="60"/>
        <v>15000000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>
        <v>15000000</v>
      </c>
      <c r="Z71" s="20"/>
      <c r="AA71" s="20"/>
      <c r="AB71" s="20"/>
      <c r="AC71" s="20"/>
      <c r="AD71" s="21">
        <f t="shared" si="28"/>
        <v>0.79149633333333336</v>
      </c>
      <c r="AE71" s="20">
        <f t="shared" si="35"/>
        <v>11872445</v>
      </c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>
        <f>+'[1]FEBRERO 2019'!$AA$764</f>
        <v>11872445</v>
      </c>
      <c r="AX71" s="20"/>
      <c r="AY71" s="20"/>
      <c r="AZ71" s="20"/>
      <c r="BA71" s="20"/>
      <c r="BB71" s="21">
        <f t="shared" si="14"/>
        <v>0.20850366666666664</v>
      </c>
      <c r="BC71" s="20">
        <f t="shared" si="43"/>
        <v>3127555</v>
      </c>
      <c r="BD71" s="20">
        <f t="shared" ref="BD71:BQ77" si="65">H71-AF71</f>
        <v>0</v>
      </c>
      <c r="BE71" s="20">
        <f t="shared" si="65"/>
        <v>0</v>
      </c>
      <c r="BF71" s="20">
        <f t="shared" si="65"/>
        <v>0</v>
      </c>
      <c r="BG71" s="20">
        <f t="shared" si="65"/>
        <v>0</v>
      </c>
      <c r="BH71" s="20">
        <f t="shared" si="65"/>
        <v>0</v>
      </c>
      <c r="BI71" s="20">
        <f t="shared" si="65"/>
        <v>0</v>
      </c>
      <c r="BJ71" s="20">
        <f t="shared" si="65"/>
        <v>0</v>
      </c>
      <c r="BK71" s="20">
        <f t="shared" si="65"/>
        <v>0</v>
      </c>
      <c r="BL71" s="20">
        <f t="shared" si="65"/>
        <v>0</v>
      </c>
      <c r="BM71" s="20">
        <f t="shared" si="65"/>
        <v>0</v>
      </c>
      <c r="BN71" s="20">
        <f t="shared" si="65"/>
        <v>0</v>
      </c>
      <c r="BO71" s="20">
        <f t="shared" si="65"/>
        <v>0</v>
      </c>
      <c r="BP71" s="20">
        <f t="shared" si="65"/>
        <v>0</v>
      </c>
      <c r="BQ71" s="20">
        <f t="shared" si="65"/>
        <v>0</v>
      </c>
      <c r="BR71" s="20">
        <f t="shared" si="63"/>
        <v>0</v>
      </c>
      <c r="BS71" s="20">
        <f t="shared" si="63"/>
        <v>0</v>
      </c>
      <c r="BT71" s="20">
        <f t="shared" si="61"/>
        <v>0</v>
      </c>
      <c r="BU71" s="20">
        <f t="shared" si="61"/>
        <v>3127555</v>
      </c>
      <c r="BV71" s="20">
        <f t="shared" si="61"/>
        <v>0</v>
      </c>
      <c r="BW71" s="20">
        <f t="shared" si="61"/>
        <v>0</v>
      </c>
      <c r="BX71" s="20"/>
      <c r="BY71" s="20">
        <f t="shared" si="38"/>
        <v>0</v>
      </c>
      <c r="BZ71" s="21">
        <f t="shared" si="24"/>
        <v>0.79149619999999998</v>
      </c>
      <c r="CA71" s="20">
        <f t="shared" si="39"/>
        <v>11872443</v>
      </c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>
        <f>+'[1]FEBRERO 2019'!$H$762</f>
        <v>11872443</v>
      </c>
      <c r="CT71" s="20"/>
      <c r="CU71" s="20"/>
      <c r="CV71" s="20"/>
      <c r="CW71" s="20"/>
      <c r="CX71" s="21">
        <f t="shared" si="7"/>
        <v>0.20850380000000002</v>
      </c>
      <c r="CY71" s="20">
        <f t="shared" si="44"/>
        <v>3127557</v>
      </c>
      <c r="CZ71" s="20">
        <f t="shared" ref="CZ71:DM77" si="66">H71-CB71</f>
        <v>0</v>
      </c>
      <c r="DA71" s="20">
        <f t="shared" si="66"/>
        <v>0</v>
      </c>
      <c r="DB71" s="20">
        <f t="shared" si="66"/>
        <v>0</v>
      </c>
      <c r="DC71" s="20">
        <f t="shared" si="66"/>
        <v>0</v>
      </c>
      <c r="DD71" s="20">
        <f t="shared" si="66"/>
        <v>0</v>
      </c>
      <c r="DE71" s="20">
        <f t="shared" si="66"/>
        <v>0</v>
      </c>
      <c r="DF71" s="20">
        <f t="shared" si="66"/>
        <v>0</v>
      </c>
      <c r="DG71" s="20">
        <f t="shared" si="66"/>
        <v>0</v>
      </c>
      <c r="DH71" s="20">
        <f t="shared" si="66"/>
        <v>0</v>
      </c>
      <c r="DI71" s="20">
        <f t="shared" si="66"/>
        <v>0</v>
      </c>
      <c r="DJ71" s="20">
        <f t="shared" si="66"/>
        <v>0</v>
      </c>
      <c r="DK71" s="20">
        <f t="shared" si="66"/>
        <v>0</v>
      </c>
      <c r="DL71" s="20">
        <f t="shared" si="66"/>
        <v>0</v>
      </c>
      <c r="DM71" s="20">
        <f t="shared" si="66"/>
        <v>0</v>
      </c>
      <c r="DN71" s="20">
        <f t="shared" si="64"/>
        <v>0</v>
      </c>
      <c r="DO71" s="20">
        <f t="shared" si="64"/>
        <v>0</v>
      </c>
      <c r="DP71" s="20">
        <f t="shared" si="62"/>
        <v>0</v>
      </c>
      <c r="DQ71" s="20">
        <f t="shared" si="62"/>
        <v>3127557</v>
      </c>
      <c r="DR71" s="20">
        <f t="shared" si="62"/>
        <v>0</v>
      </c>
      <c r="DS71" s="20">
        <f t="shared" si="62"/>
        <v>0</v>
      </c>
      <c r="DT71" s="20"/>
      <c r="DU71" s="20">
        <f t="shared" si="42"/>
        <v>0</v>
      </c>
    </row>
    <row r="72" spans="1:126" ht="63.75" customHeight="1" x14ac:dyDescent="0.3">
      <c r="A72" s="46"/>
      <c r="B72" s="226"/>
      <c r="C72" s="16" t="s">
        <v>210</v>
      </c>
      <c r="D72" s="26" t="s">
        <v>211</v>
      </c>
      <c r="E72" s="18">
        <v>410</v>
      </c>
      <c r="F72" s="19" t="s">
        <v>131</v>
      </c>
      <c r="G72" s="20">
        <f t="shared" si="60"/>
        <v>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1" t="e">
        <f t="shared" si="28"/>
        <v>#DIV/0!</v>
      </c>
      <c r="AE72" s="20">
        <f t="shared" si="35"/>
        <v>0</v>
      </c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1" t="e">
        <f t="shared" si="14"/>
        <v>#DIV/0!</v>
      </c>
      <c r="BC72" s="20">
        <f t="shared" si="43"/>
        <v>0</v>
      </c>
      <c r="BD72" s="20">
        <f t="shared" si="65"/>
        <v>0</v>
      </c>
      <c r="BE72" s="20">
        <f t="shared" si="65"/>
        <v>0</v>
      </c>
      <c r="BF72" s="20">
        <f t="shared" si="65"/>
        <v>0</v>
      </c>
      <c r="BG72" s="20">
        <f t="shared" si="65"/>
        <v>0</v>
      </c>
      <c r="BH72" s="20">
        <f t="shared" si="65"/>
        <v>0</v>
      </c>
      <c r="BI72" s="20">
        <f t="shared" si="65"/>
        <v>0</v>
      </c>
      <c r="BJ72" s="20">
        <f t="shared" si="65"/>
        <v>0</v>
      </c>
      <c r="BK72" s="20">
        <f t="shared" si="65"/>
        <v>0</v>
      </c>
      <c r="BL72" s="20">
        <f t="shared" si="65"/>
        <v>0</v>
      </c>
      <c r="BM72" s="20">
        <f t="shared" si="65"/>
        <v>0</v>
      </c>
      <c r="BN72" s="20">
        <f t="shared" si="65"/>
        <v>0</v>
      </c>
      <c r="BO72" s="20">
        <f t="shared" si="65"/>
        <v>0</v>
      </c>
      <c r="BP72" s="20">
        <f t="shared" si="65"/>
        <v>0</v>
      </c>
      <c r="BQ72" s="20">
        <f t="shared" si="65"/>
        <v>0</v>
      </c>
      <c r="BR72" s="20">
        <f t="shared" si="63"/>
        <v>0</v>
      </c>
      <c r="BS72" s="20">
        <f t="shared" si="63"/>
        <v>0</v>
      </c>
      <c r="BT72" s="20">
        <f t="shared" si="61"/>
        <v>0</v>
      </c>
      <c r="BU72" s="20">
        <f t="shared" si="61"/>
        <v>0</v>
      </c>
      <c r="BV72" s="20">
        <f t="shared" si="61"/>
        <v>0</v>
      </c>
      <c r="BW72" s="20">
        <f t="shared" si="61"/>
        <v>0</v>
      </c>
      <c r="BX72" s="20"/>
      <c r="BY72" s="20">
        <f t="shared" si="38"/>
        <v>0</v>
      </c>
      <c r="BZ72" s="21" t="e">
        <f t="shared" si="24"/>
        <v>#DIV/0!</v>
      </c>
      <c r="CA72" s="20">
        <f t="shared" si="39"/>
        <v>0</v>
      </c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1" t="e">
        <f t="shared" si="7"/>
        <v>#DIV/0!</v>
      </c>
      <c r="CY72" s="20">
        <f t="shared" si="44"/>
        <v>0</v>
      </c>
      <c r="CZ72" s="20">
        <f t="shared" si="66"/>
        <v>0</v>
      </c>
      <c r="DA72" s="20">
        <f t="shared" si="66"/>
        <v>0</v>
      </c>
      <c r="DB72" s="20">
        <f t="shared" si="66"/>
        <v>0</v>
      </c>
      <c r="DC72" s="20">
        <f t="shared" si="66"/>
        <v>0</v>
      </c>
      <c r="DD72" s="20">
        <f t="shared" si="66"/>
        <v>0</v>
      </c>
      <c r="DE72" s="20">
        <f t="shared" si="66"/>
        <v>0</v>
      </c>
      <c r="DF72" s="20">
        <f t="shared" si="66"/>
        <v>0</v>
      </c>
      <c r="DG72" s="20">
        <f t="shared" si="66"/>
        <v>0</v>
      </c>
      <c r="DH72" s="20">
        <f t="shared" si="66"/>
        <v>0</v>
      </c>
      <c r="DI72" s="20">
        <f t="shared" si="66"/>
        <v>0</v>
      </c>
      <c r="DJ72" s="20">
        <f t="shared" si="66"/>
        <v>0</v>
      </c>
      <c r="DK72" s="20">
        <f t="shared" si="66"/>
        <v>0</v>
      </c>
      <c r="DL72" s="20">
        <f t="shared" si="66"/>
        <v>0</v>
      </c>
      <c r="DM72" s="20">
        <f t="shared" si="66"/>
        <v>0</v>
      </c>
      <c r="DN72" s="20">
        <f t="shared" si="64"/>
        <v>0</v>
      </c>
      <c r="DO72" s="20">
        <f t="shared" si="64"/>
        <v>0</v>
      </c>
      <c r="DP72" s="20">
        <f t="shared" si="62"/>
        <v>0</v>
      </c>
      <c r="DQ72" s="20">
        <f t="shared" si="62"/>
        <v>0</v>
      </c>
      <c r="DR72" s="20">
        <f t="shared" si="62"/>
        <v>0</v>
      </c>
      <c r="DS72" s="20">
        <f t="shared" si="62"/>
        <v>0</v>
      </c>
      <c r="DT72" s="20"/>
      <c r="DU72" s="20">
        <f t="shared" si="42"/>
        <v>0</v>
      </c>
    </row>
    <row r="73" spans="1:126" ht="33" customHeight="1" x14ac:dyDescent="0.3">
      <c r="A73" s="194"/>
      <c r="B73" s="216" t="s">
        <v>212</v>
      </c>
      <c r="C73" s="16" t="s">
        <v>213</v>
      </c>
      <c r="D73" s="26" t="s">
        <v>214</v>
      </c>
      <c r="E73" s="18">
        <v>410</v>
      </c>
      <c r="F73" s="19" t="s">
        <v>215</v>
      </c>
      <c r="G73" s="20">
        <f t="shared" si="60"/>
        <v>107000000</v>
      </c>
      <c r="H73" s="20"/>
      <c r="I73" s="20"/>
      <c r="J73" s="20"/>
      <c r="K73" s="20"/>
      <c r="L73" s="20"/>
      <c r="M73" s="29"/>
      <c r="N73" s="20">
        <v>32000000</v>
      </c>
      <c r="O73" s="29"/>
      <c r="P73" s="29"/>
      <c r="Q73" s="20"/>
      <c r="R73" s="20"/>
      <c r="S73" s="20"/>
      <c r="T73" s="20"/>
      <c r="U73" s="20"/>
      <c r="V73" s="20"/>
      <c r="W73" s="20"/>
      <c r="X73" s="20"/>
      <c r="Y73" s="20">
        <v>50000000</v>
      </c>
      <c r="Z73" s="20"/>
      <c r="AA73" s="20"/>
      <c r="AB73" s="20"/>
      <c r="AC73" s="20">
        <f>25000000</f>
        <v>25000000</v>
      </c>
      <c r="AD73" s="21">
        <f>+AE73/G73</f>
        <v>5.8442364485981307E-2</v>
      </c>
      <c r="AE73" s="20">
        <f t="shared" si="35"/>
        <v>6253333</v>
      </c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>
        <f>+'[2]ENERO 2019'!$AA$680</f>
        <v>6253333</v>
      </c>
      <c r="AX73" s="20"/>
      <c r="AY73" s="20"/>
      <c r="AZ73" s="20"/>
      <c r="BA73" s="20"/>
      <c r="BB73" s="21">
        <f t="shared" si="14"/>
        <v>0.94155763551401872</v>
      </c>
      <c r="BC73" s="20">
        <f t="shared" si="43"/>
        <v>100746667</v>
      </c>
      <c r="BD73" s="20">
        <f t="shared" si="65"/>
        <v>0</v>
      </c>
      <c r="BE73" s="20">
        <f t="shared" si="65"/>
        <v>0</v>
      </c>
      <c r="BF73" s="20">
        <f t="shared" si="65"/>
        <v>0</v>
      </c>
      <c r="BG73" s="20">
        <f t="shared" si="65"/>
        <v>0</v>
      </c>
      <c r="BH73" s="20">
        <f t="shared" si="65"/>
        <v>0</v>
      </c>
      <c r="BI73" s="20">
        <f t="shared" si="65"/>
        <v>0</v>
      </c>
      <c r="BJ73" s="20">
        <f t="shared" si="65"/>
        <v>32000000</v>
      </c>
      <c r="BK73" s="20">
        <f t="shared" si="65"/>
        <v>0</v>
      </c>
      <c r="BL73" s="20">
        <f t="shared" si="65"/>
        <v>0</v>
      </c>
      <c r="BM73" s="20">
        <f t="shared" si="65"/>
        <v>0</v>
      </c>
      <c r="BN73" s="20">
        <f t="shared" si="65"/>
        <v>0</v>
      </c>
      <c r="BO73" s="20">
        <f t="shared" si="65"/>
        <v>0</v>
      </c>
      <c r="BP73" s="20">
        <f t="shared" si="65"/>
        <v>0</v>
      </c>
      <c r="BQ73" s="20">
        <f t="shared" si="65"/>
        <v>0</v>
      </c>
      <c r="BR73" s="20">
        <f t="shared" si="63"/>
        <v>0</v>
      </c>
      <c r="BS73" s="20">
        <f t="shared" si="63"/>
        <v>0</v>
      </c>
      <c r="BT73" s="20">
        <f t="shared" si="61"/>
        <v>0</v>
      </c>
      <c r="BU73" s="20">
        <f t="shared" si="61"/>
        <v>43746667</v>
      </c>
      <c r="BV73" s="20">
        <f t="shared" si="61"/>
        <v>0</v>
      </c>
      <c r="BW73" s="20">
        <f t="shared" si="61"/>
        <v>0</v>
      </c>
      <c r="BX73" s="20"/>
      <c r="BY73" s="20">
        <f t="shared" si="38"/>
        <v>25000000</v>
      </c>
      <c r="BZ73" s="21">
        <f>+CA73/G73</f>
        <v>5.8442364485981307E-2</v>
      </c>
      <c r="CA73" s="20">
        <f t="shared" si="39"/>
        <v>6253333</v>
      </c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>
        <f>+'[1]FEBRERO 2019'!$H$784</f>
        <v>6253333</v>
      </c>
      <c r="CT73" s="20"/>
      <c r="CU73" s="20"/>
      <c r="CV73" s="20"/>
      <c r="CW73" s="20"/>
      <c r="CX73" s="21">
        <f t="shared" si="7"/>
        <v>0.94155763551401872</v>
      </c>
      <c r="CY73" s="20">
        <f t="shared" si="44"/>
        <v>100746667</v>
      </c>
      <c r="CZ73" s="20">
        <f t="shared" si="66"/>
        <v>0</v>
      </c>
      <c r="DA73" s="20">
        <f t="shared" si="66"/>
        <v>0</v>
      </c>
      <c r="DB73" s="20">
        <f t="shared" si="66"/>
        <v>0</v>
      </c>
      <c r="DC73" s="20">
        <f t="shared" si="66"/>
        <v>0</v>
      </c>
      <c r="DD73" s="20">
        <f t="shared" si="66"/>
        <v>0</v>
      </c>
      <c r="DE73" s="20">
        <f t="shared" si="66"/>
        <v>0</v>
      </c>
      <c r="DF73" s="20">
        <f t="shared" si="66"/>
        <v>32000000</v>
      </c>
      <c r="DG73" s="20">
        <f t="shared" si="66"/>
        <v>0</v>
      </c>
      <c r="DH73" s="20">
        <f t="shared" si="66"/>
        <v>0</v>
      </c>
      <c r="DI73" s="20">
        <f t="shared" si="66"/>
        <v>0</v>
      </c>
      <c r="DJ73" s="20">
        <f t="shared" si="66"/>
        <v>0</v>
      </c>
      <c r="DK73" s="20">
        <f t="shared" si="66"/>
        <v>0</v>
      </c>
      <c r="DL73" s="20">
        <f t="shared" si="66"/>
        <v>0</v>
      </c>
      <c r="DM73" s="20">
        <f t="shared" si="66"/>
        <v>0</v>
      </c>
      <c r="DN73" s="20">
        <f t="shared" si="64"/>
        <v>0</v>
      </c>
      <c r="DO73" s="20">
        <f t="shared" si="64"/>
        <v>0</v>
      </c>
      <c r="DP73" s="20">
        <f t="shared" si="62"/>
        <v>0</v>
      </c>
      <c r="DQ73" s="20">
        <f t="shared" si="62"/>
        <v>43746667</v>
      </c>
      <c r="DR73" s="20">
        <f t="shared" si="62"/>
        <v>0</v>
      </c>
      <c r="DS73" s="20">
        <f t="shared" si="62"/>
        <v>0</v>
      </c>
      <c r="DT73" s="20"/>
      <c r="DU73" s="20">
        <f t="shared" si="42"/>
        <v>25000000</v>
      </c>
      <c r="DV73" s="38"/>
    </row>
    <row r="74" spans="1:126" ht="75" customHeight="1" x14ac:dyDescent="0.3">
      <c r="A74" s="194"/>
      <c r="B74" s="216"/>
      <c r="C74" s="16" t="s">
        <v>216</v>
      </c>
      <c r="D74" s="26" t="s">
        <v>217</v>
      </c>
      <c r="E74" s="18">
        <v>410</v>
      </c>
      <c r="F74" s="19" t="s">
        <v>131</v>
      </c>
      <c r="G74" s="20">
        <f t="shared" si="60"/>
        <v>10000000</v>
      </c>
      <c r="H74" s="20"/>
      <c r="I74" s="20"/>
      <c r="J74" s="20"/>
      <c r="K74" s="20"/>
      <c r="L74" s="20"/>
      <c r="M74" s="29"/>
      <c r="N74" s="20"/>
      <c r="O74" s="29"/>
      <c r="P74" s="29"/>
      <c r="Q74" s="20"/>
      <c r="R74" s="20"/>
      <c r="S74" s="20"/>
      <c r="T74" s="20"/>
      <c r="U74" s="20"/>
      <c r="V74" s="20"/>
      <c r="W74" s="20"/>
      <c r="X74" s="20"/>
      <c r="Y74" s="20">
        <v>10000000</v>
      </c>
      <c r="Z74" s="20"/>
      <c r="AA74" s="20"/>
      <c r="AB74" s="20"/>
      <c r="AC74" s="20"/>
      <c r="AD74" s="21">
        <f>+AE74/G74</f>
        <v>0</v>
      </c>
      <c r="AE74" s="20">
        <f t="shared" si="35"/>
        <v>0</v>
      </c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1">
        <f t="shared" si="14"/>
        <v>1</v>
      </c>
      <c r="BC74" s="20">
        <f t="shared" si="43"/>
        <v>10000000</v>
      </c>
      <c r="BD74" s="20">
        <f t="shared" si="65"/>
        <v>0</v>
      </c>
      <c r="BE74" s="20">
        <f t="shared" si="65"/>
        <v>0</v>
      </c>
      <c r="BF74" s="20">
        <f t="shared" si="65"/>
        <v>0</v>
      </c>
      <c r="BG74" s="20">
        <f t="shared" si="65"/>
        <v>0</v>
      </c>
      <c r="BH74" s="20">
        <f t="shared" si="65"/>
        <v>0</v>
      </c>
      <c r="BI74" s="20">
        <f t="shared" si="65"/>
        <v>0</v>
      </c>
      <c r="BJ74" s="20">
        <f t="shared" si="65"/>
        <v>0</v>
      </c>
      <c r="BK74" s="20">
        <f t="shared" si="65"/>
        <v>0</v>
      </c>
      <c r="BL74" s="20">
        <f t="shared" si="65"/>
        <v>0</v>
      </c>
      <c r="BM74" s="20">
        <f t="shared" si="65"/>
        <v>0</v>
      </c>
      <c r="BN74" s="20">
        <f t="shared" si="65"/>
        <v>0</v>
      </c>
      <c r="BO74" s="20">
        <f t="shared" si="65"/>
        <v>0</v>
      </c>
      <c r="BP74" s="20">
        <f t="shared" si="65"/>
        <v>0</v>
      </c>
      <c r="BQ74" s="20">
        <f t="shared" si="65"/>
        <v>0</v>
      </c>
      <c r="BR74" s="20">
        <f t="shared" si="63"/>
        <v>0</v>
      </c>
      <c r="BS74" s="20">
        <f t="shared" si="63"/>
        <v>0</v>
      </c>
      <c r="BT74" s="20">
        <f t="shared" si="61"/>
        <v>0</v>
      </c>
      <c r="BU74" s="20">
        <f t="shared" si="61"/>
        <v>10000000</v>
      </c>
      <c r="BV74" s="20">
        <f t="shared" si="61"/>
        <v>0</v>
      </c>
      <c r="BW74" s="20">
        <f t="shared" si="61"/>
        <v>0</v>
      </c>
      <c r="BX74" s="20"/>
      <c r="BY74" s="20">
        <f t="shared" si="38"/>
        <v>0</v>
      </c>
      <c r="BZ74" s="21">
        <f>+CA74/G74</f>
        <v>0</v>
      </c>
      <c r="CA74" s="20">
        <f t="shared" si="39"/>
        <v>0</v>
      </c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1">
        <f t="shared" si="7"/>
        <v>1</v>
      </c>
      <c r="CY74" s="20">
        <f t="shared" si="44"/>
        <v>10000000</v>
      </c>
      <c r="CZ74" s="20">
        <f t="shared" si="66"/>
        <v>0</v>
      </c>
      <c r="DA74" s="20">
        <f t="shared" si="66"/>
        <v>0</v>
      </c>
      <c r="DB74" s="20">
        <f t="shared" si="66"/>
        <v>0</v>
      </c>
      <c r="DC74" s="20">
        <f t="shared" si="66"/>
        <v>0</v>
      </c>
      <c r="DD74" s="20">
        <f t="shared" si="66"/>
        <v>0</v>
      </c>
      <c r="DE74" s="20">
        <f t="shared" si="66"/>
        <v>0</v>
      </c>
      <c r="DF74" s="20">
        <f t="shared" si="66"/>
        <v>0</v>
      </c>
      <c r="DG74" s="20">
        <f t="shared" si="66"/>
        <v>0</v>
      </c>
      <c r="DH74" s="20">
        <f t="shared" si="66"/>
        <v>0</v>
      </c>
      <c r="DI74" s="20">
        <f t="shared" si="66"/>
        <v>0</v>
      </c>
      <c r="DJ74" s="20">
        <f t="shared" si="66"/>
        <v>0</v>
      </c>
      <c r="DK74" s="20">
        <f t="shared" si="66"/>
        <v>0</v>
      </c>
      <c r="DL74" s="20">
        <f t="shared" si="66"/>
        <v>0</v>
      </c>
      <c r="DM74" s="20">
        <f t="shared" si="66"/>
        <v>0</v>
      </c>
      <c r="DN74" s="20">
        <f t="shared" si="64"/>
        <v>0</v>
      </c>
      <c r="DO74" s="20">
        <f t="shared" si="64"/>
        <v>0</v>
      </c>
      <c r="DP74" s="20">
        <f t="shared" si="62"/>
        <v>0</v>
      </c>
      <c r="DQ74" s="20">
        <f t="shared" si="62"/>
        <v>10000000</v>
      </c>
      <c r="DR74" s="20">
        <f t="shared" si="62"/>
        <v>0</v>
      </c>
      <c r="DS74" s="20">
        <f t="shared" si="62"/>
        <v>0</v>
      </c>
      <c r="DT74" s="20"/>
      <c r="DU74" s="20">
        <f t="shared" si="42"/>
        <v>0</v>
      </c>
      <c r="DV74" s="38"/>
    </row>
    <row r="75" spans="1:126" ht="45" customHeight="1" x14ac:dyDescent="0.3">
      <c r="A75" s="194"/>
      <c r="B75" s="43" t="s">
        <v>218</v>
      </c>
      <c r="C75" s="16" t="s">
        <v>219</v>
      </c>
      <c r="D75" s="26" t="s">
        <v>220</v>
      </c>
      <c r="E75" s="18">
        <v>410</v>
      </c>
      <c r="F75" s="19" t="s">
        <v>221</v>
      </c>
      <c r="G75" s="20">
        <f t="shared" si="60"/>
        <v>130982598</v>
      </c>
      <c r="H75" s="20"/>
      <c r="I75" s="20"/>
      <c r="J75" s="20"/>
      <c r="K75" s="20"/>
      <c r="L75" s="20"/>
      <c r="M75" s="29"/>
      <c r="N75" s="20">
        <v>50000000</v>
      </c>
      <c r="O75" s="29"/>
      <c r="P75" s="29"/>
      <c r="Q75" s="20"/>
      <c r="R75" s="20"/>
      <c r="S75" s="20"/>
      <c r="T75" s="20"/>
      <c r="U75" s="20"/>
      <c r="V75" s="20"/>
      <c r="W75" s="20"/>
      <c r="X75" s="20"/>
      <c r="Y75" s="20">
        <v>30000000</v>
      </c>
      <c r="Z75" s="20"/>
      <c r="AA75" s="20"/>
      <c r="AB75" s="20"/>
      <c r="AC75" s="20">
        <v>50982598</v>
      </c>
      <c r="AD75" s="21">
        <f t="shared" ref="AD75:AD93" si="67">+AE75/G75</f>
        <v>0.43059115379586532</v>
      </c>
      <c r="AE75" s="20">
        <f t="shared" si="35"/>
        <v>56399948</v>
      </c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>
        <f>+'[1]FEBRERO 2019'!$AA$807</f>
        <v>26860683</v>
      </c>
      <c r="AX75" s="20"/>
      <c r="AY75" s="20"/>
      <c r="AZ75" s="20"/>
      <c r="BA75" s="20">
        <f>+'[2]ENERO 2019'!$AF$701</f>
        <v>29539265</v>
      </c>
      <c r="BB75" s="21">
        <f t="shared" si="14"/>
        <v>0.56940884620413468</v>
      </c>
      <c r="BC75" s="20">
        <f t="shared" si="43"/>
        <v>74582650</v>
      </c>
      <c r="BD75" s="20">
        <f t="shared" si="65"/>
        <v>0</v>
      </c>
      <c r="BE75" s="20">
        <f t="shared" si="65"/>
        <v>0</v>
      </c>
      <c r="BF75" s="20">
        <f t="shared" si="65"/>
        <v>0</v>
      </c>
      <c r="BG75" s="20">
        <f t="shared" si="65"/>
        <v>0</v>
      </c>
      <c r="BH75" s="20">
        <f t="shared" si="65"/>
        <v>0</v>
      </c>
      <c r="BI75" s="20">
        <f t="shared" si="65"/>
        <v>0</v>
      </c>
      <c r="BJ75" s="20">
        <f t="shared" si="65"/>
        <v>50000000</v>
      </c>
      <c r="BK75" s="20">
        <f t="shared" si="65"/>
        <v>0</v>
      </c>
      <c r="BL75" s="20">
        <f t="shared" si="65"/>
        <v>0</v>
      </c>
      <c r="BM75" s="20">
        <f t="shared" si="65"/>
        <v>0</v>
      </c>
      <c r="BN75" s="20">
        <f t="shared" si="65"/>
        <v>0</v>
      </c>
      <c r="BO75" s="20">
        <f t="shared" si="65"/>
        <v>0</v>
      </c>
      <c r="BP75" s="20">
        <f t="shared" si="65"/>
        <v>0</v>
      </c>
      <c r="BQ75" s="20">
        <f t="shared" si="65"/>
        <v>0</v>
      </c>
      <c r="BR75" s="20">
        <f t="shared" si="63"/>
        <v>0</v>
      </c>
      <c r="BS75" s="20">
        <f t="shared" si="63"/>
        <v>0</v>
      </c>
      <c r="BT75" s="20">
        <f t="shared" si="61"/>
        <v>0</v>
      </c>
      <c r="BU75" s="20">
        <f t="shared" si="61"/>
        <v>3139317</v>
      </c>
      <c r="BV75" s="20">
        <f t="shared" si="61"/>
        <v>0</v>
      </c>
      <c r="BW75" s="20">
        <f t="shared" si="61"/>
        <v>0</v>
      </c>
      <c r="BX75" s="20"/>
      <c r="BY75" s="20">
        <f t="shared" si="38"/>
        <v>21443333</v>
      </c>
      <c r="BZ75" s="21">
        <f t="shared" ref="BZ75:BZ93" si="68">+CA75/G75</f>
        <v>0.30661912050332057</v>
      </c>
      <c r="CA75" s="20">
        <f>SUM(CB75:CW75)</f>
        <v>40161769</v>
      </c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>
        <f>+'[1]FEBRERO 2019'!$H$812+'[1]FEBRERO 2019'!$H$815+'[1]FEBRERO 2019'!$H$817</f>
        <v>17283683</v>
      </c>
      <c r="CT75" s="20"/>
      <c r="CU75" s="20"/>
      <c r="CV75" s="20"/>
      <c r="CW75" s="20">
        <f>+'[1]FEBRERO 2019'!$H$808+'[1]FEBRERO 2019'!$H$810</f>
        <v>22878086</v>
      </c>
      <c r="CX75" s="21">
        <f t="shared" si="7"/>
        <v>0.69338087949667937</v>
      </c>
      <c r="CY75" s="20">
        <f t="shared" si="44"/>
        <v>90820829</v>
      </c>
      <c r="CZ75" s="20">
        <f t="shared" si="66"/>
        <v>0</v>
      </c>
      <c r="DA75" s="20">
        <f t="shared" si="66"/>
        <v>0</v>
      </c>
      <c r="DB75" s="20">
        <f t="shared" si="66"/>
        <v>0</v>
      </c>
      <c r="DC75" s="20">
        <f t="shared" si="66"/>
        <v>0</v>
      </c>
      <c r="DD75" s="20">
        <f t="shared" si="66"/>
        <v>0</v>
      </c>
      <c r="DE75" s="20">
        <f t="shared" si="66"/>
        <v>0</v>
      </c>
      <c r="DF75" s="20">
        <f t="shared" si="66"/>
        <v>50000000</v>
      </c>
      <c r="DG75" s="20">
        <f t="shared" si="66"/>
        <v>0</v>
      </c>
      <c r="DH75" s="20">
        <f t="shared" si="66"/>
        <v>0</v>
      </c>
      <c r="DI75" s="20">
        <f t="shared" si="66"/>
        <v>0</v>
      </c>
      <c r="DJ75" s="20">
        <f t="shared" si="66"/>
        <v>0</v>
      </c>
      <c r="DK75" s="20">
        <f t="shared" si="66"/>
        <v>0</v>
      </c>
      <c r="DL75" s="20">
        <f t="shared" si="66"/>
        <v>0</v>
      </c>
      <c r="DM75" s="20">
        <f t="shared" si="66"/>
        <v>0</v>
      </c>
      <c r="DN75" s="20">
        <f t="shared" si="64"/>
        <v>0</v>
      </c>
      <c r="DO75" s="20">
        <f t="shared" si="64"/>
        <v>0</v>
      </c>
      <c r="DP75" s="20">
        <f t="shared" si="62"/>
        <v>0</v>
      </c>
      <c r="DQ75" s="20">
        <f t="shared" si="62"/>
        <v>12716317</v>
      </c>
      <c r="DR75" s="20">
        <f t="shared" si="62"/>
        <v>0</v>
      </c>
      <c r="DS75" s="20">
        <f t="shared" si="62"/>
        <v>0</v>
      </c>
      <c r="DT75" s="20"/>
      <c r="DU75" s="20">
        <f t="shared" si="42"/>
        <v>28104512</v>
      </c>
      <c r="DV75" s="38"/>
    </row>
    <row r="76" spans="1:126" ht="35.25" customHeight="1" x14ac:dyDescent="0.3">
      <c r="A76" s="194"/>
      <c r="B76" s="43"/>
      <c r="C76" s="16" t="s">
        <v>222</v>
      </c>
      <c r="D76" s="26" t="s">
        <v>223</v>
      </c>
      <c r="E76" s="18">
        <v>410</v>
      </c>
      <c r="F76" s="19" t="s">
        <v>224</v>
      </c>
      <c r="G76" s="20">
        <f t="shared" si="60"/>
        <v>85000000</v>
      </c>
      <c r="H76" s="20"/>
      <c r="I76" s="20"/>
      <c r="J76" s="20"/>
      <c r="K76" s="20"/>
      <c r="L76" s="20"/>
      <c r="M76" s="29"/>
      <c r="N76" s="20">
        <v>50000000</v>
      </c>
      <c r="O76" s="29"/>
      <c r="P76" s="29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/>
      <c r="AC76" s="20">
        <f>5000000</f>
        <v>5000000</v>
      </c>
      <c r="AD76" s="21">
        <f t="shared" si="67"/>
        <v>0</v>
      </c>
      <c r="AE76" s="20">
        <f t="shared" si="35"/>
        <v>0</v>
      </c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1">
        <f t="shared" si="14"/>
        <v>1</v>
      </c>
      <c r="BC76" s="20">
        <f t="shared" si="43"/>
        <v>85000000</v>
      </c>
      <c r="BD76" s="20">
        <f t="shared" si="65"/>
        <v>0</v>
      </c>
      <c r="BE76" s="20">
        <f t="shared" si="65"/>
        <v>0</v>
      </c>
      <c r="BF76" s="20">
        <f t="shared" si="65"/>
        <v>0</v>
      </c>
      <c r="BG76" s="20">
        <f t="shared" si="65"/>
        <v>0</v>
      </c>
      <c r="BH76" s="20">
        <f t="shared" si="65"/>
        <v>0</v>
      </c>
      <c r="BI76" s="20">
        <f t="shared" si="65"/>
        <v>0</v>
      </c>
      <c r="BJ76" s="20">
        <f t="shared" si="65"/>
        <v>50000000</v>
      </c>
      <c r="BK76" s="20">
        <f t="shared" si="65"/>
        <v>0</v>
      </c>
      <c r="BL76" s="20">
        <f t="shared" si="65"/>
        <v>0</v>
      </c>
      <c r="BM76" s="20">
        <f t="shared" si="65"/>
        <v>0</v>
      </c>
      <c r="BN76" s="20">
        <f t="shared" si="65"/>
        <v>0</v>
      </c>
      <c r="BO76" s="20">
        <f t="shared" si="65"/>
        <v>0</v>
      </c>
      <c r="BP76" s="20">
        <f t="shared" si="65"/>
        <v>0</v>
      </c>
      <c r="BQ76" s="20">
        <f t="shared" si="65"/>
        <v>0</v>
      </c>
      <c r="BR76" s="20">
        <f t="shared" si="63"/>
        <v>0</v>
      </c>
      <c r="BS76" s="20">
        <f t="shared" si="63"/>
        <v>0</v>
      </c>
      <c r="BT76" s="20">
        <f t="shared" si="61"/>
        <v>0</v>
      </c>
      <c r="BU76" s="20">
        <f t="shared" si="61"/>
        <v>30000000</v>
      </c>
      <c r="BV76" s="20">
        <f t="shared" si="61"/>
        <v>0</v>
      </c>
      <c r="BW76" s="20">
        <f t="shared" si="61"/>
        <v>0</v>
      </c>
      <c r="BX76" s="20"/>
      <c r="BY76" s="20">
        <f t="shared" si="38"/>
        <v>5000000</v>
      </c>
      <c r="BZ76" s="21">
        <f t="shared" si="68"/>
        <v>0</v>
      </c>
      <c r="CA76" s="20">
        <f>SUM(CB76:CW76)</f>
        <v>0</v>
      </c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1">
        <f t="shared" si="7"/>
        <v>1</v>
      </c>
      <c r="CY76" s="20">
        <f t="shared" si="44"/>
        <v>85000000</v>
      </c>
      <c r="CZ76" s="20">
        <f t="shared" si="66"/>
        <v>0</v>
      </c>
      <c r="DA76" s="20">
        <f t="shared" si="66"/>
        <v>0</v>
      </c>
      <c r="DB76" s="20">
        <f t="shared" si="66"/>
        <v>0</v>
      </c>
      <c r="DC76" s="20">
        <f t="shared" si="66"/>
        <v>0</v>
      </c>
      <c r="DD76" s="20">
        <f t="shared" si="66"/>
        <v>0</v>
      </c>
      <c r="DE76" s="20">
        <f t="shared" si="66"/>
        <v>0</v>
      </c>
      <c r="DF76" s="20">
        <f t="shared" si="66"/>
        <v>50000000</v>
      </c>
      <c r="DG76" s="20">
        <f t="shared" si="66"/>
        <v>0</v>
      </c>
      <c r="DH76" s="20">
        <f t="shared" si="66"/>
        <v>0</v>
      </c>
      <c r="DI76" s="20">
        <f t="shared" si="66"/>
        <v>0</v>
      </c>
      <c r="DJ76" s="20">
        <f t="shared" si="66"/>
        <v>0</v>
      </c>
      <c r="DK76" s="20">
        <f t="shared" si="66"/>
        <v>0</v>
      </c>
      <c r="DL76" s="20">
        <f t="shared" si="66"/>
        <v>0</v>
      </c>
      <c r="DM76" s="20">
        <f t="shared" si="66"/>
        <v>0</v>
      </c>
      <c r="DN76" s="20">
        <f t="shared" si="64"/>
        <v>0</v>
      </c>
      <c r="DO76" s="20">
        <f t="shared" si="64"/>
        <v>0</v>
      </c>
      <c r="DP76" s="20">
        <f t="shared" si="62"/>
        <v>0</v>
      </c>
      <c r="DQ76" s="20">
        <f t="shared" si="62"/>
        <v>30000000</v>
      </c>
      <c r="DR76" s="20">
        <f t="shared" si="62"/>
        <v>0</v>
      </c>
      <c r="DS76" s="20">
        <f t="shared" si="62"/>
        <v>0</v>
      </c>
      <c r="DT76" s="20"/>
      <c r="DU76" s="20">
        <f t="shared" si="42"/>
        <v>5000000</v>
      </c>
      <c r="DV76" s="38"/>
    </row>
    <row r="77" spans="1:126" ht="62.25" customHeight="1" x14ac:dyDescent="0.3">
      <c r="A77" s="194"/>
      <c r="B77" s="43"/>
      <c r="C77" s="16" t="s">
        <v>225</v>
      </c>
      <c r="D77" s="26" t="s">
        <v>226</v>
      </c>
      <c r="E77" s="18">
        <v>410</v>
      </c>
      <c r="F77" s="19" t="s">
        <v>224</v>
      </c>
      <c r="G77" s="20">
        <f t="shared" si="60"/>
        <v>128423391</v>
      </c>
      <c r="H77" s="20"/>
      <c r="I77" s="20"/>
      <c r="J77" s="20"/>
      <c r="K77" s="20"/>
      <c r="L77" s="20"/>
      <c r="M77" s="29"/>
      <c r="N77" s="20">
        <v>50000000</v>
      </c>
      <c r="O77" s="29"/>
      <c r="P77" s="29"/>
      <c r="Q77" s="20"/>
      <c r="R77" s="20"/>
      <c r="S77" s="20"/>
      <c r="T77" s="20"/>
      <c r="U77" s="20"/>
      <c r="V77" s="20"/>
      <c r="W77" s="20"/>
      <c r="X77" s="20"/>
      <c r="Y77" s="20">
        <v>70423391</v>
      </c>
      <c r="Z77" s="20"/>
      <c r="AA77" s="20"/>
      <c r="AB77" s="20"/>
      <c r="AC77" s="20">
        <f>8000000</f>
        <v>8000000</v>
      </c>
      <c r="AD77" s="21">
        <f t="shared" si="67"/>
        <v>0.4039723573410392</v>
      </c>
      <c r="AE77" s="20">
        <f t="shared" si="35"/>
        <v>51879500</v>
      </c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>
        <f>+'[1]FEBRERO 2019'!$AA$833</f>
        <v>51879500</v>
      </c>
      <c r="AX77" s="20"/>
      <c r="AY77" s="20"/>
      <c r="AZ77" s="20"/>
      <c r="BA77" s="20"/>
      <c r="BB77" s="21">
        <f t="shared" si="14"/>
        <v>0.5960276426589608</v>
      </c>
      <c r="BC77" s="20">
        <f t="shared" si="43"/>
        <v>76543891</v>
      </c>
      <c r="BD77" s="20">
        <f t="shared" si="65"/>
        <v>0</v>
      </c>
      <c r="BE77" s="20">
        <f t="shared" si="65"/>
        <v>0</v>
      </c>
      <c r="BF77" s="20">
        <f t="shared" si="65"/>
        <v>0</v>
      </c>
      <c r="BG77" s="20">
        <f t="shared" si="65"/>
        <v>0</v>
      </c>
      <c r="BH77" s="20">
        <f t="shared" si="65"/>
        <v>0</v>
      </c>
      <c r="BI77" s="20">
        <f t="shared" si="65"/>
        <v>0</v>
      </c>
      <c r="BJ77" s="20">
        <f t="shared" si="65"/>
        <v>50000000</v>
      </c>
      <c r="BK77" s="20">
        <f t="shared" si="65"/>
        <v>0</v>
      </c>
      <c r="BL77" s="20">
        <f t="shared" si="65"/>
        <v>0</v>
      </c>
      <c r="BM77" s="20">
        <f t="shared" si="65"/>
        <v>0</v>
      </c>
      <c r="BN77" s="20">
        <f t="shared" si="65"/>
        <v>0</v>
      </c>
      <c r="BO77" s="20">
        <f t="shared" si="65"/>
        <v>0</v>
      </c>
      <c r="BP77" s="20">
        <f t="shared" si="65"/>
        <v>0</v>
      </c>
      <c r="BQ77" s="20">
        <f t="shared" si="65"/>
        <v>0</v>
      </c>
      <c r="BR77" s="20">
        <f t="shared" si="63"/>
        <v>0</v>
      </c>
      <c r="BS77" s="20">
        <f t="shared" si="63"/>
        <v>0</v>
      </c>
      <c r="BT77" s="20">
        <f t="shared" si="61"/>
        <v>0</v>
      </c>
      <c r="BU77" s="20">
        <f t="shared" si="61"/>
        <v>18543891</v>
      </c>
      <c r="BV77" s="20">
        <f t="shared" si="61"/>
        <v>0</v>
      </c>
      <c r="BW77" s="20">
        <f t="shared" si="61"/>
        <v>0</v>
      </c>
      <c r="BX77" s="20"/>
      <c r="BY77" s="20">
        <f t="shared" si="38"/>
        <v>8000000</v>
      </c>
      <c r="BZ77" s="21">
        <f t="shared" si="68"/>
        <v>0.40145464621783739</v>
      </c>
      <c r="CA77" s="20">
        <f>SUM(CB77:CW77)</f>
        <v>51556167</v>
      </c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>
        <f>+'[1]FEBRERO 2019'!$H$831</f>
        <v>51556167</v>
      </c>
      <c r="CT77" s="20"/>
      <c r="CU77" s="20"/>
      <c r="CV77" s="20"/>
      <c r="CW77" s="20"/>
      <c r="CX77" s="21">
        <f t="shared" si="7"/>
        <v>0.59854535378216256</v>
      </c>
      <c r="CY77" s="20">
        <f t="shared" si="44"/>
        <v>76867224</v>
      </c>
      <c r="CZ77" s="20">
        <f t="shared" si="66"/>
        <v>0</v>
      </c>
      <c r="DA77" s="20">
        <f t="shared" si="66"/>
        <v>0</v>
      </c>
      <c r="DB77" s="20">
        <f t="shared" si="66"/>
        <v>0</v>
      </c>
      <c r="DC77" s="20">
        <f t="shared" si="66"/>
        <v>0</v>
      </c>
      <c r="DD77" s="20">
        <f t="shared" si="66"/>
        <v>0</v>
      </c>
      <c r="DE77" s="20">
        <f t="shared" si="66"/>
        <v>0</v>
      </c>
      <c r="DF77" s="20">
        <f t="shared" si="66"/>
        <v>50000000</v>
      </c>
      <c r="DG77" s="20">
        <f t="shared" si="66"/>
        <v>0</v>
      </c>
      <c r="DH77" s="20">
        <f t="shared" si="66"/>
        <v>0</v>
      </c>
      <c r="DI77" s="20">
        <f t="shared" si="66"/>
        <v>0</v>
      </c>
      <c r="DJ77" s="20">
        <f t="shared" si="66"/>
        <v>0</v>
      </c>
      <c r="DK77" s="20">
        <f t="shared" si="66"/>
        <v>0</v>
      </c>
      <c r="DL77" s="20">
        <f t="shared" si="66"/>
        <v>0</v>
      </c>
      <c r="DM77" s="20">
        <f t="shared" si="66"/>
        <v>0</v>
      </c>
      <c r="DN77" s="20">
        <f t="shared" si="64"/>
        <v>0</v>
      </c>
      <c r="DO77" s="20">
        <f t="shared" si="64"/>
        <v>0</v>
      </c>
      <c r="DP77" s="20">
        <f t="shared" si="62"/>
        <v>0</v>
      </c>
      <c r="DQ77" s="20">
        <f t="shared" si="62"/>
        <v>18867224</v>
      </c>
      <c r="DR77" s="20">
        <f t="shared" si="62"/>
        <v>0</v>
      </c>
      <c r="DS77" s="20">
        <f t="shared" si="62"/>
        <v>0</v>
      </c>
      <c r="DT77" s="20"/>
      <c r="DU77" s="20">
        <f t="shared" si="42"/>
        <v>8000000</v>
      </c>
      <c r="DV77" s="38"/>
    </row>
    <row r="78" spans="1:126" s="38" customFormat="1" ht="17.25" customHeight="1" thickBot="1" x14ac:dyDescent="0.35">
      <c r="A78" s="47"/>
      <c r="B78" s="214" t="s">
        <v>227</v>
      </c>
      <c r="C78" s="214"/>
      <c r="D78" s="214"/>
      <c r="E78" s="214"/>
      <c r="F78" s="48"/>
      <c r="G78" s="49">
        <f>SUM(G38:G77)</f>
        <v>7834200466</v>
      </c>
      <c r="H78" s="49">
        <f t="shared" ref="H78:AB78" si="69">SUM(H38:H77)</f>
        <v>0</v>
      </c>
      <c r="I78" s="49">
        <f t="shared" si="69"/>
        <v>0</v>
      </c>
      <c r="J78" s="49">
        <f t="shared" si="69"/>
        <v>0</v>
      </c>
      <c r="K78" s="49">
        <f t="shared" si="69"/>
        <v>0</v>
      </c>
      <c r="L78" s="49">
        <f t="shared" si="69"/>
        <v>0</v>
      </c>
      <c r="M78" s="49">
        <f t="shared" si="69"/>
        <v>0</v>
      </c>
      <c r="N78" s="49">
        <f t="shared" si="69"/>
        <v>2197337942</v>
      </c>
      <c r="O78" s="49">
        <f t="shared" si="69"/>
        <v>0</v>
      </c>
      <c r="P78" s="49">
        <f t="shared" si="69"/>
        <v>0</v>
      </c>
      <c r="Q78" s="49">
        <f t="shared" si="69"/>
        <v>40000000</v>
      </c>
      <c r="R78" s="49">
        <f t="shared" si="69"/>
        <v>701840643</v>
      </c>
      <c r="S78" s="49">
        <f t="shared" si="69"/>
        <v>30000000</v>
      </c>
      <c r="T78" s="49">
        <f t="shared" si="69"/>
        <v>60000000</v>
      </c>
      <c r="U78" s="49">
        <f t="shared" si="69"/>
        <v>20000000</v>
      </c>
      <c r="V78" s="49">
        <f t="shared" si="69"/>
        <v>3457651561</v>
      </c>
      <c r="W78" s="49">
        <f t="shared" si="69"/>
        <v>90000000</v>
      </c>
      <c r="X78" s="49">
        <f t="shared" si="69"/>
        <v>0</v>
      </c>
      <c r="Y78" s="49">
        <f t="shared" si="69"/>
        <v>687105289</v>
      </c>
      <c r="Z78" s="49">
        <f t="shared" si="69"/>
        <v>0</v>
      </c>
      <c r="AA78" s="49">
        <f t="shared" si="69"/>
        <v>195020801</v>
      </c>
      <c r="AB78" s="49">
        <f t="shared" si="69"/>
        <v>0</v>
      </c>
      <c r="AC78" s="49">
        <f>SUM(AC38:AC77)</f>
        <v>355244230</v>
      </c>
      <c r="AD78" s="36">
        <f t="shared" si="67"/>
        <v>0.21209695350678048</v>
      </c>
      <c r="AE78" s="49">
        <f t="shared" ref="AE78:BA78" si="70">SUM(AE38:AE77)</f>
        <v>1661610052</v>
      </c>
      <c r="AF78" s="49">
        <f t="shared" si="70"/>
        <v>0</v>
      </c>
      <c r="AG78" s="49">
        <f t="shared" si="70"/>
        <v>0</v>
      </c>
      <c r="AH78" s="49">
        <f t="shared" si="70"/>
        <v>0</v>
      </c>
      <c r="AI78" s="49">
        <f t="shared" si="70"/>
        <v>0</v>
      </c>
      <c r="AJ78" s="49">
        <f t="shared" si="70"/>
        <v>0</v>
      </c>
      <c r="AK78" s="49">
        <f t="shared" si="70"/>
        <v>0</v>
      </c>
      <c r="AL78" s="49">
        <f t="shared" si="70"/>
        <v>370158892</v>
      </c>
      <c r="AM78" s="49">
        <f t="shared" si="70"/>
        <v>0</v>
      </c>
      <c r="AN78" s="49">
        <f t="shared" si="70"/>
        <v>0</v>
      </c>
      <c r="AO78" s="49">
        <f t="shared" si="70"/>
        <v>0</v>
      </c>
      <c r="AP78" s="49">
        <f t="shared" si="70"/>
        <v>0</v>
      </c>
      <c r="AQ78" s="49">
        <f t="shared" si="70"/>
        <v>0</v>
      </c>
      <c r="AR78" s="49">
        <f t="shared" si="70"/>
        <v>0</v>
      </c>
      <c r="AS78" s="49">
        <f t="shared" si="70"/>
        <v>0</v>
      </c>
      <c r="AT78" s="49">
        <f t="shared" si="70"/>
        <v>881220521</v>
      </c>
      <c r="AU78" s="49">
        <f t="shared" si="70"/>
        <v>90000000</v>
      </c>
      <c r="AV78" s="49">
        <f t="shared" si="70"/>
        <v>0</v>
      </c>
      <c r="AW78" s="49">
        <f t="shared" si="70"/>
        <v>158146881</v>
      </c>
      <c r="AX78" s="49">
        <f t="shared" si="70"/>
        <v>0</v>
      </c>
      <c r="AY78" s="49">
        <f t="shared" si="70"/>
        <v>91899873</v>
      </c>
      <c r="AZ78" s="49"/>
      <c r="BA78" s="49">
        <f t="shared" si="70"/>
        <v>70183885</v>
      </c>
      <c r="BB78" s="36">
        <f t="shared" si="14"/>
        <v>0.78790304649321952</v>
      </c>
      <c r="BC78" s="49">
        <f t="shared" ref="BC78:BY78" si="71">SUM(BC38:BC77)</f>
        <v>6172590414</v>
      </c>
      <c r="BD78" s="49">
        <f t="shared" si="71"/>
        <v>0</v>
      </c>
      <c r="BE78" s="49">
        <f t="shared" si="71"/>
        <v>0</v>
      </c>
      <c r="BF78" s="49">
        <f t="shared" si="71"/>
        <v>0</v>
      </c>
      <c r="BG78" s="49">
        <f t="shared" si="71"/>
        <v>0</v>
      </c>
      <c r="BH78" s="49">
        <f t="shared" si="71"/>
        <v>0</v>
      </c>
      <c r="BI78" s="49">
        <f t="shared" si="71"/>
        <v>0</v>
      </c>
      <c r="BJ78" s="49">
        <f t="shared" si="71"/>
        <v>1827179050</v>
      </c>
      <c r="BK78" s="49">
        <f t="shared" si="71"/>
        <v>0</v>
      </c>
      <c r="BL78" s="49">
        <f t="shared" si="71"/>
        <v>0</v>
      </c>
      <c r="BM78" s="49">
        <f t="shared" si="71"/>
        <v>40000000</v>
      </c>
      <c r="BN78" s="49">
        <f t="shared" si="71"/>
        <v>701840643</v>
      </c>
      <c r="BO78" s="49">
        <f t="shared" si="71"/>
        <v>30000000</v>
      </c>
      <c r="BP78" s="49">
        <f t="shared" si="71"/>
        <v>60000000</v>
      </c>
      <c r="BQ78" s="49">
        <f t="shared" si="71"/>
        <v>20000000</v>
      </c>
      <c r="BR78" s="49">
        <f t="shared" si="71"/>
        <v>2576431040</v>
      </c>
      <c r="BS78" s="49">
        <f t="shared" si="71"/>
        <v>0</v>
      </c>
      <c r="BT78" s="49">
        <f t="shared" si="71"/>
        <v>0</v>
      </c>
      <c r="BU78" s="49">
        <f t="shared" si="71"/>
        <v>528958408</v>
      </c>
      <c r="BV78" s="49">
        <f t="shared" si="71"/>
        <v>0</v>
      </c>
      <c r="BW78" s="49">
        <f t="shared" si="71"/>
        <v>103120928</v>
      </c>
      <c r="BX78" s="49">
        <f t="shared" si="71"/>
        <v>0</v>
      </c>
      <c r="BY78" s="49">
        <f t="shared" si="71"/>
        <v>285060345</v>
      </c>
      <c r="BZ78" s="36">
        <f t="shared" si="68"/>
        <v>5.8486312162745212E-2</v>
      </c>
      <c r="CA78" s="49">
        <f t="shared" ref="CA78:CW78" si="72">SUM(CA38:CA77)</f>
        <v>458193494</v>
      </c>
      <c r="CB78" s="49">
        <f t="shared" si="72"/>
        <v>0</v>
      </c>
      <c r="CC78" s="49">
        <f t="shared" si="72"/>
        <v>0</v>
      </c>
      <c r="CD78" s="49">
        <f t="shared" si="72"/>
        <v>0</v>
      </c>
      <c r="CE78" s="49">
        <f t="shared" si="72"/>
        <v>0</v>
      </c>
      <c r="CF78" s="49">
        <f t="shared" si="72"/>
        <v>0</v>
      </c>
      <c r="CG78" s="49">
        <f t="shared" si="72"/>
        <v>0</v>
      </c>
      <c r="CH78" s="49">
        <f t="shared" si="72"/>
        <v>130338798</v>
      </c>
      <c r="CI78" s="49">
        <f t="shared" si="72"/>
        <v>0</v>
      </c>
      <c r="CJ78" s="49">
        <f t="shared" si="72"/>
        <v>0</v>
      </c>
      <c r="CK78" s="49">
        <f t="shared" si="72"/>
        <v>0</v>
      </c>
      <c r="CL78" s="49">
        <f t="shared" si="72"/>
        <v>0</v>
      </c>
      <c r="CM78" s="49">
        <f t="shared" si="72"/>
        <v>0</v>
      </c>
      <c r="CN78" s="49">
        <f t="shared" si="72"/>
        <v>0</v>
      </c>
      <c r="CO78" s="49">
        <f t="shared" si="72"/>
        <v>0</v>
      </c>
      <c r="CP78" s="49">
        <f t="shared" si="72"/>
        <v>110491899</v>
      </c>
      <c r="CQ78" s="49">
        <f t="shared" si="72"/>
        <v>63880751</v>
      </c>
      <c r="CR78" s="49">
        <f t="shared" si="72"/>
        <v>0</v>
      </c>
      <c r="CS78" s="49">
        <f t="shared" si="72"/>
        <v>104153210</v>
      </c>
      <c r="CT78" s="49">
        <f t="shared" si="72"/>
        <v>0</v>
      </c>
      <c r="CU78" s="49">
        <f t="shared" si="72"/>
        <v>0</v>
      </c>
      <c r="CV78" s="49"/>
      <c r="CW78" s="49">
        <f t="shared" si="72"/>
        <v>49328836</v>
      </c>
      <c r="CX78" s="50">
        <f t="shared" si="7"/>
        <v>0.94151368783725475</v>
      </c>
      <c r="CY78" s="49">
        <f t="shared" ref="CY78:DU78" si="73">SUM(CY38:CY77)</f>
        <v>7376006972</v>
      </c>
      <c r="CZ78" s="49">
        <f t="shared" si="73"/>
        <v>0</v>
      </c>
      <c r="DA78" s="49">
        <f t="shared" si="73"/>
        <v>0</v>
      </c>
      <c r="DB78" s="49">
        <f t="shared" si="73"/>
        <v>0</v>
      </c>
      <c r="DC78" s="49">
        <f t="shared" si="73"/>
        <v>0</v>
      </c>
      <c r="DD78" s="49">
        <f t="shared" si="73"/>
        <v>0</v>
      </c>
      <c r="DE78" s="49">
        <f t="shared" si="73"/>
        <v>0</v>
      </c>
      <c r="DF78" s="49">
        <f t="shared" si="73"/>
        <v>2066999144</v>
      </c>
      <c r="DG78" s="49">
        <f t="shared" si="73"/>
        <v>0</v>
      </c>
      <c r="DH78" s="49">
        <f t="shared" si="73"/>
        <v>0</v>
      </c>
      <c r="DI78" s="49">
        <f t="shared" si="73"/>
        <v>40000000</v>
      </c>
      <c r="DJ78" s="49">
        <f t="shared" si="73"/>
        <v>701840643</v>
      </c>
      <c r="DK78" s="49">
        <f t="shared" si="73"/>
        <v>30000000</v>
      </c>
      <c r="DL78" s="49">
        <f t="shared" si="73"/>
        <v>60000000</v>
      </c>
      <c r="DM78" s="49">
        <f t="shared" si="73"/>
        <v>20000000</v>
      </c>
      <c r="DN78" s="49">
        <f t="shared" si="73"/>
        <v>3347159662</v>
      </c>
      <c r="DO78" s="49">
        <f t="shared" si="73"/>
        <v>26119249</v>
      </c>
      <c r="DP78" s="49">
        <f t="shared" si="73"/>
        <v>0</v>
      </c>
      <c r="DQ78" s="49">
        <f t="shared" si="73"/>
        <v>582952079</v>
      </c>
      <c r="DR78" s="49">
        <f t="shared" si="73"/>
        <v>0</v>
      </c>
      <c r="DS78" s="49">
        <f t="shared" si="73"/>
        <v>195020801</v>
      </c>
      <c r="DT78" s="49">
        <f>SUM(DT38:DT77)</f>
        <v>0</v>
      </c>
      <c r="DU78" s="49">
        <f t="shared" si="73"/>
        <v>305915394</v>
      </c>
    </row>
    <row r="79" spans="1:126" ht="62.25" customHeight="1" thickTop="1" x14ac:dyDescent="0.3">
      <c r="A79" s="215" t="s">
        <v>228</v>
      </c>
      <c r="B79" s="213" t="s">
        <v>229</v>
      </c>
      <c r="C79" s="51" t="s">
        <v>230</v>
      </c>
      <c r="D79" s="52" t="s">
        <v>231</v>
      </c>
      <c r="E79" s="53">
        <v>520</v>
      </c>
      <c r="F79" s="54" t="s">
        <v>232</v>
      </c>
      <c r="G79" s="20">
        <f t="shared" si="60"/>
        <v>273493921</v>
      </c>
      <c r="H79" s="20"/>
      <c r="I79" s="20">
        <v>150000000</v>
      </c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>
        <f>93493921+30000000</f>
        <v>123493921</v>
      </c>
      <c r="AD79" s="39">
        <f t="shared" si="67"/>
        <v>0.19013219675913748</v>
      </c>
      <c r="AE79" s="40">
        <f>SUM(AF79:BA79)</f>
        <v>52000000</v>
      </c>
      <c r="AF79" s="40"/>
      <c r="AG79" s="40">
        <f>+'[1]FEBRERO 2019'!$K$1265</f>
        <v>14000000</v>
      </c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>
        <f>+'[2]ENERO 2019'!$AF$1082</f>
        <v>38000000</v>
      </c>
      <c r="BB79" s="39">
        <f t="shared" si="14"/>
        <v>0.80986780324086249</v>
      </c>
      <c r="BC79" s="20">
        <f t="shared" ref="BC79:BC116" si="74">SUM(BD79:BY79)</f>
        <v>221493921</v>
      </c>
      <c r="BD79" s="20">
        <f t="shared" ref="BD79:BS94" si="75">H79-AF79</f>
        <v>0</v>
      </c>
      <c r="BE79" s="20">
        <f t="shared" si="75"/>
        <v>136000000</v>
      </c>
      <c r="BF79" s="20">
        <f t="shared" si="75"/>
        <v>0</v>
      </c>
      <c r="BG79" s="20">
        <f t="shared" si="75"/>
        <v>0</v>
      </c>
      <c r="BH79" s="20">
        <f t="shared" si="75"/>
        <v>0</v>
      </c>
      <c r="BI79" s="20">
        <f t="shared" si="75"/>
        <v>0</v>
      </c>
      <c r="BJ79" s="20">
        <f t="shared" si="75"/>
        <v>0</v>
      </c>
      <c r="BK79" s="20">
        <f t="shared" si="75"/>
        <v>0</v>
      </c>
      <c r="BL79" s="20">
        <f t="shared" si="75"/>
        <v>0</v>
      </c>
      <c r="BM79" s="20">
        <f t="shared" si="75"/>
        <v>0</v>
      </c>
      <c r="BN79" s="20">
        <f t="shared" si="75"/>
        <v>0</v>
      </c>
      <c r="BO79" s="20">
        <f t="shared" si="75"/>
        <v>0</v>
      </c>
      <c r="BP79" s="20">
        <f t="shared" si="75"/>
        <v>0</v>
      </c>
      <c r="BQ79" s="20">
        <f t="shared" si="75"/>
        <v>0</v>
      </c>
      <c r="BR79" s="20">
        <f t="shared" si="75"/>
        <v>0</v>
      </c>
      <c r="BS79" s="20">
        <f t="shared" si="75"/>
        <v>0</v>
      </c>
      <c r="BT79" s="20">
        <f t="shared" ref="BT79:BW93" si="76">X79-AV79</f>
        <v>0</v>
      </c>
      <c r="BU79" s="20">
        <f t="shared" si="76"/>
        <v>0</v>
      </c>
      <c r="BV79" s="20">
        <f t="shared" si="76"/>
        <v>0</v>
      </c>
      <c r="BW79" s="20">
        <f t="shared" si="76"/>
        <v>0</v>
      </c>
      <c r="BX79" s="20"/>
      <c r="BY79" s="20">
        <f t="shared" ref="BY79:BY101" si="77">AC79-BA79</f>
        <v>85493921</v>
      </c>
      <c r="BZ79" s="39">
        <f t="shared" si="68"/>
        <v>0.10063928623846817</v>
      </c>
      <c r="CA79" s="20">
        <f t="shared" ref="CA79:CA101" si="78">SUM(CB79:CW79)</f>
        <v>27524233</v>
      </c>
      <c r="CB79" s="20"/>
      <c r="CC79" s="20">
        <f>+'[1]FEBRERO 2019'!$H$1272+'[1]FEBRERO 2019'!$H$1276+'[1]FEBRERO 2019'!$H$1280+'[1]FEBRERO 2019'!$H$1284+'[1]FEBRERO 2019'!$H$1287+'[1]FEBRERO 2019'!$H$1288</f>
        <v>14000000</v>
      </c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>
        <f>+'[1]FEBRERO 2019'!$H$1266</f>
        <v>13524233</v>
      </c>
      <c r="CX79" s="21">
        <f t="shared" ref="CX79:CX137" si="79">1-BZ79</f>
        <v>0.89936071376153182</v>
      </c>
      <c r="CY79" s="20">
        <f t="shared" si="44"/>
        <v>245969688</v>
      </c>
      <c r="CZ79" s="20">
        <f t="shared" ref="CZ79:DA94" si="80">H79-CB79</f>
        <v>0</v>
      </c>
      <c r="DA79" s="20">
        <f t="shared" si="80"/>
        <v>136000000</v>
      </c>
      <c r="DB79" s="20"/>
      <c r="DC79" s="20">
        <f t="shared" ref="DC79:DR94" si="81">K79-CE79</f>
        <v>0</v>
      </c>
      <c r="DD79" s="20">
        <f t="shared" si="81"/>
        <v>0</v>
      </c>
      <c r="DE79" s="20">
        <f t="shared" si="81"/>
        <v>0</v>
      </c>
      <c r="DF79" s="20">
        <f t="shared" si="81"/>
        <v>0</v>
      </c>
      <c r="DG79" s="20">
        <f t="shared" si="81"/>
        <v>0</v>
      </c>
      <c r="DH79" s="20">
        <f t="shared" si="81"/>
        <v>0</v>
      </c>
      <c r="DI79" s="20">
        <f t="shared" si="81"/>
        <v>0</v>
      </c>
      <c r="DJ79" s="20">
        <f t="shared" si="81"/>
        <v>0</v>
      </c>
      <c r="DK79" s="20">
        <f t="shared" si="81"/>
        <v>0</v>
      </c>
      <c r="DL79" s="20">
        <f t="shared" si="81"/>
        <v>0</v>
      </c>
      <c r="DM79" s="20">
        <f t="shared" si="81"/>
        <v>0</v>
      </c>
      <c r="DN79" s="20">
        <f t="shared" si="81"/>
        <v>0</v>
      </c>
      <c r="DO79" s="20">
        <f t="shared" si="81"/>
        <v>0</v>
      </c>
      <c r="DP79" s="20">
        <f t="shared" si="81"/>
        <v>0</v>
      </c>
      <c r="DQ79" s="20">
        <f t="shared" si="81"/>
        <v>0</v>
      </c>
      <c r="DR79" s="20">
        <f t="shared" si="81"/>
        <v>0</v>
      </c>
      <c r="DS79" s="20">
        <f t="shared" ref="DS79:DS101" si="82">AA79-CU79</f>
        <v>0</v>
      </c>
      <c r="DT79" s="20"/>
      <c r="DU79" s="20">
        <f t="shared" ref="DU79:DU101" si="83">AC79-CW79</f>
        <v>109969688</v>
      </c>
    </row>
    <row r="80" spans="1:126" ht="81.75" customHeight="1" x14ac:dyDescent="0.3">
      <c r="A80" s="206"/>
      <c r="B80" s="213"/>
      <c r="C80" s="27" t="s">
        <v>233</v>
      </c>
      <c r="D80" s="26" t="s">
        <v>234</v>
      </c>
      <c r="E80" s="18">
        <v>520</v>
      </c>
      <c r="F80" s="19" t="s">
        <v>131</v>
      </c>
      <c r="G80" s="20">
        <f t="shared" si="60"/>
        <v>20000000</v>
      </c>
      <c r="H80" s="20"/>
      <c r="I80" s="20">
        <v>20000000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1">
        <f t="shared" si="67"/>
        <v>4.3749999999999997E-2</v>
      </c>
      <c r="AE80" s="20">
        <f>SUM(AF80:BA80)</f>
        <v>875000</v>
      </c>
      <c r="AF80" s="20"/>
      <c r="AG80" s="20">
        <f>+'[1]FEBRERO 2019'!$K$1292</f>
        <v>875000</v>
      </c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1">
        <f t="shared" si="14"/>
        <v>0.95625000000000004</v>
      </c>
      <c r="BC80" s="20">
        <f t="shared" si="74"/>
        <v>19125000</v>
      </c>
      <c r="BD80" s="20">
        <f t="shared" si="75"/>
        <v>0</v>
      </c>
      <c r="BE80" s="20">
        <f t="shared" si="75"/>
        <v>19125000</v>
      </c>
      <c r="BF80" s="20">
        <f t="shared" si="75"/>
        <v>0</v>
      </c>
      <c r="BG80" s="20">
        <f t="shared" si="75"/>
        <v>0</v>
      </c>
      <c r="BH80" s="20">
        <f t="shared" si="75"/>
        <v>0</v>
      </c>
      <c r="BI80" s="20">
        <f t="shared" si="75"/>
        <v>0</v>
      </c>
      <c r="BJ80" s="20">
        <f t="shared" si="75"/>
        <v>0</v>
      </c>
      <c r="BK80" s="20">
        <f t="shared" si="75"/>
        <v>0</v>
      </c>
      <c r="BL80" s="20">
        <f t="shared" si="75"/>
        <v>0</v>
      </c>
      <c r="BM80" s="20">
        <f t="shared" si="75"/>
        <v>0</v>
      </c>
      <c r="BN80" s="20">
        <f t="shared" si="75"/>
        <v>0</v>
      </c>
      <c r="BO80" s="20">
        <f t="shared" si="75"/>
        <v>0</v>
      </c>
      <c r="BP80" s="20">
        <f t="shared" si="75"/>
        <v>0</v>
      </c>
      <c r="BQ80" s="20">
        <f t="shared" si="75"/>
        <v>0</v>
      </c>
      <c r="BR80" s="20">
        <f t="shared" si="75"/>
        <v>0</v>
      </c>
      <c r="BS80" s="20">
        <f t="shared" si="75"/>
        <v>0</v>
      </c>
      <c r="BT80" s="20">
        <f t="shared" si="76"/>
        <v>0</v>
      </c>
      <c r="BU80" s="20">
        <f t="shared" si="76"/>
        <v>0</v>
      </c>
      <c r="BV80" s="20">
        <f t="shared" si="76"/>
        <v>0</v>
      </c>
      <c r="BW80" s="20">
        <f t="shared" si="76"/>
        <v>0</v>
      </c>
      <c r="BX80" s="20"/>
      <c r="BY80" s="20">
        <f t="shared" si="77"/>
        <v>0</v>
      </c>
      <c r="BZ80" s="21">
        <f t="shared" si="68"/>
        <v>4.3749999999999997E-2</v>
      </c>
      <c r="CA80" s="20">
        <f t="shared" si="78"/>
        <v>875000</v>
      </c>
      <c r="CB80" s="20"/>
      <c r="CC80" s="20">
        <f>+'[1]FEBRERO 2019'!$H$1290</f>
        <v>875000</v>
      </c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1">
        <f t="shared" si="79"/>
        <v>0.95625000000000004</v>
      </c>
      <c r="CY80" s="20">
        <f t="shared" si="44"/>
        <v>19125000</v>
      </c>
      <c r="CZ80" s="20">
        <f t="shared" si="80"/>
        <v>0</v>
      </c>
      <c r="DA80" s="20">
        <f t="shared" si="80"/>
        <v>19125000</v>
      </c>
      <c r="DB80" s="20"/>
      <c r="DC80" s="20">
        <f t="shared" si="81"/>
        <v>0</v>
      </c>
      <c r="DD80" s="20">
        <f t="shared" si="81"/>
        <v>0</v>
      </c>
      <c r="DE80" s="20">
        <f t="shared" si="81"/>
        <v>0</v>
      </c>
      <c r="DF80" s="20">
        <f t="shared" si="81"/>
        <v>0</v>
      </c>
      <c r="DG80" s="20">
        <f t="shared" si="81"/>
        <v>0</v>
      </c>
      <c r="DH80" s="20">
        <f t="shared" si="81"/>
        <v>0</v>
      </c>
      <c r="DI80" s="20">
        <f t="shared" si="81"/>
        <v>0</v>
      </c>
      <c r="DJ80" s="20">
        <f t="shared" si="81"/>
        <v>0</v>
      </c>
      <c r="DK80" s="20">
        <f t="shared" si="81"/>
        <v>0</v>
      </c>
      <c r="DL80" s="20">
        <f t="shared" si="81"/>
        <v>0</v>
      </c>
      <c r="DM80" s="20">
        <f t="shared" si="81"/>
        <v>0</v>
      </c>
      <c r="DN80" s="20">
        <f t="shared" si="81"/>
        <v>0</v>
      </c>
      <c r="DO80" s="20">
        <f t="shared" si="81"/>
        <v>0</v>
      </c>
      <c r="DP80" s="20">
        <f t="shared" si="81"/>
        <v>0</v>
      </c>
      <c r="DQ80" s="20">
        <f t="shared" si="81"/>
        <v>0</v>
      </c>
      <c r="DR80" s="20">
        <f t="shared" si="81"/>
        <v>0</v>
      </c>
      <c r="DS80" s="20">
        <f t="shared" si="82"/>
        <v>0</v>
      </c>
      <c r="DT80" s="20"/>
      <c r="DU80" s="20">
        <f t="shared" si="83"/>
        <v>0</v>
      </c>
    </row>
    <row r="81" spans="1:125" ht="47.25" customHeight="1" x14ac:dyDescent="0.3">
      <c r="A81" s="206"/>
      <c r="B81" s="205"/>
      <c r="C81" s="27" t="s">
        <v>235</v>
      </c>
      <c r="D81" s="17" t="s">
        <v>236</v>
      </c>
      <c r="E81" s="18">
        <v>520</v>
      </c>
      <c r="F81" s="19" t="s">
        <v>237</v>
      </c>
      <c r="G81" s="20">
        <f t="shared" si="60"/>
        <v>24000000</v>
      </c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>
        <f>24000000</f>
        <v>24000000</v>
      </c>
      <c r="AD81" s="21">
        <f t="shared" si="67"/>
        <v>0.11568095833333333</v>
      </c>
      <c r="AE81" s="20">
        <f t="shared" ref="AE81:AE101" si="84">SUM(AF81:BA81)</f>
        <v>2776343</v>
      </c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>
        <f>+'[1]FEBRERO 2019'!$AF$1299</f>
        <v>2776343</v>
      </c>
      <c r="BB81" s="21">
        <f t="shared" si="14"/>
        <v>0.88431904166666664</v>
      </c>
      <c r="BC81" s="20">
        <f t="shared" si="74"/>
        <v>21223657</v>
      </c>
      <c r="BD81" s="20">
        <f t="shared" si="75"/>
        <v>0</v>
      </c>
      <c r="BE81" s="20">
        <f t="shared" si="75"/>
        <v>0</v>
      </c>
      <c r="BF81" s="20">
        <f t="shared" si="75"/>
        <v>0</v>
      </c>
      <c r="BG81" s="20">
        <f t="shared" si="75"/>
        <v>0</v>
      </c>
      <c r="BH81" s="20">
        <f t="shared" si="75"/>
        <v>0</v>
      </c>
      <c r="BI81" s="20">
        <f t="shared" si="75"/>
        <v>0</v>
      </c>
      <c r="BJ81" s="20">
        <f t="shared" si="75"/>
        <v>0</v>
      </c>
      <c r="BK81" s="20">
        <f t="shared" si="75"/>
        <v>0</v>
      </c>
      <c r="BL81" s="20">
        <f t="shared" si="75"/>
        <v>0</v>
      </c>
      <c r="BM81" s="20">
        <f t="shared" si="75"/>
        <v>0</v>
      </c>
      <c r="BN81" s="20">
        <f t="shared" si="75"/>
        <v>0</v>
      </c>
      <c r="BO81" s="20">
        <f t="shared" si="75"/>
        <v>0</v>
      </c>
      <c r="BP81" s="20">
        <f t="shared" si="75"/>
        <v>0</v>
      </c>
      <c r="BQ81" s="20">
        <f t="shared" si="75"/>
        <v>0</v>
      </c>
      <c r="BR81" s="20">
        <f t="shared" si="75"/>
        <v>0</v>
      </c>
      <c r="BS81" s="20">
        <f t="shared" si="75"/>
        <v>0</v>
      </c>
      <c r="BT81" s="20">
        <f t="shared" si="76"/>
        <v>0</v>
      </c>
      <c r="BU81" s="20">
        <f t="shared" si="76"/>
        <v>0</v>
      </c>
      <c r="BV81" s="20">
        <f t="shared" si="76"/>
        <v>0</v>
      </c>
      <c r="BW81" s="20">
        <f t="shared" si="76"/>
        <v>0</v>
      </c>
      <c r="BX81" s="20"/>
      <c r="BY81" s="20">
        <f t="shared" si="77"/>
        <v>21223657</v>
      </c>
      <c r="BZ81" s="21">
        <f t="shared" si="68"/>
        <v>9.0680958333333339E-2</v>
      </c>
      <c r="CA81" s="20">
        <f t="shared" si="78"/>
        <v>2176343</v>
      </c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>
        <f>+'[1]FEBRERO 2019'!$H$1297</f>
        <v>2176343</v>
      </c>
      <c r="CX81" s="21">
        <f t="shared" si="79"/>
        <v>0.90931904166666666</v>
      </c>
      <c r="CY81" s="20">
        <f t="shared" si="44"/>
        <v>21823657</v>
      </c>
      <c r="CZ81" s="20">
        <f t="shared" si="80"/>
        <v>0</v>
      </c>
      <c r="DA81" s="20">
        <f t="shared" si="80"/>
        <v>0</v>
      </c>
      <c r="DB81" s="20"/>
      <c r="DC81" s="20">
        <f t="shared" si="81"/>
        <v>0</v>
      </c>
      <c r="DD81" s="20">
        <f t="shared" si="81"/>
        <v>0</v>
      </c>
      <c r="DE81" s="20">
        <f t="shared" si="81"/>
        <v>0</v>
      </c>
      <c r="DF81" s="20">
        <f t="shared" si="81"/>
        <v>0</v>
      </c>
      <c r="DG81" s="20">
        <f t="shared" si="81"/>
        <v>0</v>
      </c>
      <c r="DH81" s="20">
        <f t="shared" si="81"/>
        <v>0</v>
      </c>
      <c r="DI81" s="20">
        <f t="shared" si="81"/>
        <v>0</v>
      </c>
      <c r="DJ81" s="20">
        <f t="shared" si="81"/>
        <v>0</v>
      </c>
      <c r="DK81" s="20">
        <f t="shared" si="81"/>
        <v>0</v>
      </c>
      <c r="DL81" s="20">
        <f t="shared" si="81"/>
        <v>0</v>
      </c>
      <c r="DM81" s="20">
        <f t="shared" si="81"/>
        <v>0</v>
      </c>
      <c r="DN81" s="20">
        <f t="shared" si="81"/>
        <v>0</v>
      </c>
      <c r="DO81" s="20">
        <f t="shared" si="81"/>
        <v>0</v>
      </c>
      <c r="DP81" s="20">
        <f t="shared" si="81"/>
        <v>0</v>
      </c>
      <c r="DQ81" s="20">
        <f t="shared" si="81"/>
        <v>0</v>
      </c>
      <c r="DR81" s="20">
        <f t="shared" si="81"/>
        <v>0</v>
      </c>
      <c r="DS81" s="20">
        <f t="shared" si="82"/>
        <v>0</v>
      </c>
      <c r="DT81" s="20"/>
      <c r="DU81" s="20">
        <f t="shared" si="83"/>
        <v>21823657</v>
      </c>
    </row>
    <row r="82" spans="1:125" ht="22.5" customHeight="1" x14ac:dyDescent="0.3">
      <c r="A82" s="206"/>
      <c r="B82" s="55"/>
      <c r="C82" s="27" t="s">
        <v>238</v>
      </c>
      <c r="D82" s="17" t="s">
        <v>239</v>
      </c>
      <c r="E82" s="18">
        <v>520</v>
      </c>
      <c r="F82" s="19" t="s">
        <v>131</v>
      </c>
      <c r="G82" s="20">
        <f t="shared" si="60"/>
        <v>15000000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15000000</v>
      </c>
      <c r="X82" s="20"/>
      <c r="Y82" s="20"/>
      <c r="Z82" s="20"/>
      <c r="AA82" s="20"/>
      <c r="AB82" s="20"/>
      <c r="AC82" s="20"/>
      <c r="AD82" s="21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1">
        <f t="shared" si="14"/>
        <v>1</v>
      </c>
      <c r="BC82" s="20">
        <f t="shared" si="74"/>
        <v>15000000</v>
      </c>
      <c r="BD82" s="20">
        <f t="shared" si="75"/>
        <v>0</v>
      </c>
      <c r="BE82" s="20">
        <f t="shared" si="75"/>
        <v>0</v>
      </c>
      <c r="BF82" s="20">
        <f t="shared" si="75"/>
        <v>0</v>
      </c>
      <c r="BG82" s="20">
        <f t="shared" si="75"/>
        <v>0</v>
      </c>
      <c r="BH82" s="20">
        <f t="shared" si="75"/>
        <v>0</v>
      </c>
      <c r="BI82" s="20">
        <f t="shared" si="75"/>
        <v>0</v>
      </c>
      <c r="BJ82" s="20">
        <f t="shared" si="75"/>
        <v>0</v>
      </c>
      <c r="BK82" s="20">
        <f t="shared" si="75"/>
        <v>0</v>
      </c>
      <c r="BL82" s="20">
        <f t="shared" si="75"/>
        <v>0</v>
      </c>
      <c r="BM82" s="20">
        <f t="shared" si="75"/>
        <v>0</v>
      </c>
      <c r="BN82" s="20">
        <f t="shared" si="75"/>
        <v>0</v>
      </c>
      <c r="BO82" s="20">
        <f t="shared" si="75"/>
        <v>0</v>
      </c>
      <c r="BP82" s="20">
        <f t="shared" si="75"/>
        <v>0</v>
      </c>
      <c r="BQ82" s="20">
        <f t="shared" si="75"/>
        <v>0</v>
      </c>
      <c r="BR82" s="20">
        <f t="shared" si="75"/>
        <v>0</v>
      </c>
      <c r="BS82" s="20">
        <f t="shared" si="75"/>
        <v>15000000</v>
      </c>
      <c r="BT82" s="20">
        <f t="shared" si="76"/>
        <v>0</v>
      </c>
      <c r="BU82" s="20">
        <f t="shared" si="76"/>
        <v>0</v>
      </c>
      <c r="BV82" s="20">
        <f t="shared" si="76"/>
        <v>0</v>
      </c>
      <c r="BW82" s="20">
        <f t="shared" si="76"/>
        <v>0</v>
      </c>
      <c r="BX82" s="20"/>
      <c r="BY82" s="20">
        <f t="shared" si="77"/>
        <v>0</v>
      </c>
      <c r="BZ82" s="21">
        <f t="shared" si="68"/>
        <v>0</v>
      </c>
      <c r="CA82" s="20">
        <f t="shared" si="78"/>
        <v>0</v>
      </c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1">
        <f t="shared" si="79"/>
        <v>1</v>
      </c>
      <c r="CY82" s="20">
        <f t="shared" si="44"/>
        <v>15000000</v>
      </c>
      <c r="CZ82" s="20">
        <f t="shared" si="80"/>
        <v>0</v>
      </c>
      <c r="DA82" s="20">
        <f t="shared" si="80"/>
        <v>0</v>
      </c>
      <c r="DB82" s="20"/>
      <c r="DC82" s="20">
        <f t="shared" si="81"/>
        <v>0</v>
      </c>
      <c r="DD82" s="20">
        <f t="shared" si="81"/>
        <v>0</v>
      </c>
      <c r="DE82" s="20">
        <f t="shared" si="81"/>
        <v>0</v>
      </c>
      <c r="DF82" s="20">
        <f t="shared" si="81"/>
        <v>0</v>
      </c>
      <c r="DG82" s="20">
        <f t="shared" si="81"/>
        <v>0</v>
      </c>
      <c r="DH82" s="20">
        <f t="shared" si="81"/>
        <v>0</v>
      </c>
      <c r="DI82" s="20">
        <f t="shared" si="81"/>
        <v>0</v>
      </c>
      <c r="DJ82" s="20">
        <f t="shared" si="81"/>
        <v>0</v>
      </c>
      <c r="DK82" s="20">
        <f t="shared" si="81"/>
        <v>0</v>
      </c>
      <c r="DL82" s="20">
        <f t="shared" si="81"/>
        <v>0</v>
      </c>
      <c r="DM82" s="20">
        <f t="shared" si="81"/>
        <v>0</v>
      </c>
      <c r="DN82" s="20">
        <f t="shared" si="81"/>
        <v>0</v>
      </c>
      <c r="DO82" s="20">
        <f t="shared" si="81"/>
        <v>15000000</v>
      </c>
      <c r="DP82" s="20">
        <f t="shared" si="81"/>
        <v>0</v>
      </c>
      <c r="DQ82" s="20">
        <f t="shared" si="81"/>
        <v>0</v>
      </c>
      <c r="DR82" s="20">
        <f t="shared" si="81"/>
        <v>0</v>
      </c>
      <c r="DS82" s="20">
        <f t="shared" si="82"/>
        <v>0</v>
      </c>
      <c r="DT82" s="20"/>
      <c r="DU82" s="20">
        <f t="shared" si="83"/>
        <v>0</v>
      </c>
    </row>
    <row r="83" spans="1:125" ht="47.25" customHeight="1" x14ac:dyDescent="0.3">
      <c r="A83" s="206"/>
      <c r="B83" s="55"/>
      <c r="C83" s="27" t="s">
        <v>240</v>
      </c>
      <c r="D83" s="17" t="s">
        <v>241</v>
      </c>
      <c r="E83" s="18">
        <v>520</v>
      </c>
      <c r="F83" s="19" t="s">
        <v>131</v>
      </c>
      <c r="G83" s="20">
        <f t="shared" si="60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0"/>
      <c r="AD83" s="21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1">
        <f t="shared" si="14"/>
        <v>1</v>
      </c>
      <c r="BC83" s="20">
        <f t="shared" si="74"/>
        <v>15000000</v>
      </c>
      <c r="BD83" s="20">
        <f t="shared" si="75"/>
        <v>0</v>
      </c>
      <c r="BE83" s="20">
        <f t="shared" si="75"/>
        <v>0</v>
      </c>
      <c r="BF83" s="20">
        <f t="shared" si="75"/>
        <v>0</v>
      </c>
      <c r="BG83" s="20">
        <f t="shared" si="75"/>
        <v>0</v>
      </c>
      <c r="BH83" s="20">
        <f t="shared" si="75"/>
        <v>0</v>
      </c>
      <c r="BI83" s="20">
        <f t="shared" si="75"/>
        <v>0</v>
      </c>
      <c r="BJ83" s="20">
        <f t="shared" si="75"/>
        <v>0</v>
      </c>
      <c r="BK83" s="20">
        <f t="shared" si="75"/>
        <v>0</v>
      </c>
      <c r="BL83" s="20">
        <f t="shared" si="75"/>
        <v>0</v>
      </c>
      <c r="BM83" s="20">
        <f t="shared" si="75"/>
        <v>0</v>
      </c>
      <c r="BN83" s="20">
        <f t="shared" si="75"/>
        <v>0</v>
      </c>
      <c r="BO83" s="20">
        <f t="shared" si="75"/>
        <v>0</v>
      </c>
      <c r="BP83" s="20">
        <f t="shared" si="75"/>
        <v>0</v>
      </c>
      <c r="BQ83" s="20">
        <f t="shared" si="75"/>
        <v>0</v>
      </c>
      <c r="BR83" s="20">
        <f t="shared" si="75"/>
        <v>0</v>
      </c>
      <c r="BS83" s="20">
        <f t="shared" si="75"/>
        <v>15000000</v>
      </c>
      <c r="BT83" s="20">
        <f t="shared" si="76"/>
        <v>0</v>
      </c>
      <c r="BU83" s="20">
        <f t="shared" si="76"/>
        <v>0</v>
      </c>
      <c r="BV83" s="20">
        <f t="shared" si="76"/>
        <v>0</v>
      </c>
      <c r="BW83" s="20">
        <f t="shared" si="76"/>
        <v>0</v>
      </c>
      <c r="BX83" s="20"/>
      <c r="BY83" s="20">
        <f t="shared" si="77"/>
        <v>0</v>
      </c>
      <c r="BZ83" s="21">
        <f t="shared" si="68"/>
        <v>0</v>
      </c>
      <c r="CA83" s="20">
        <f t="shared" si="78"/>
        <v>0</v>
      </c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1">
        <f t="shared" si="79"/>
        <v>1</v>
      </c>
      <c r="CY83" s="20">
        <f t="shared" si="44"/>
        <v>15000000</v>
      </c>
      <c r="CZ83" s="20">
        <f t="shared" si="80"/>
        <v>0</v>
      </c>
      <c r="DA83" s="20">
        <f t="shared" si="80"/>
        <v>0</v>
      </c>
      <c r="DB83" s="20"/>
      <c r="DC83" s="20">
        <f t="shared" si="81"/>
        <v>0</v>
      </c>
      <c r="DD83" s="20">
        <f t="shared" si="81"/>
        <v>0</v>
      </c>
      <c r="DE83" s="20">
        <f t="shared" si="81"/>
        <v>0</v>
      </c>
      <c r="DF83" s="20">
        <f t="shared" si="81"/>
        <v>0</v>
      </c>
      <c r="DG83" s="20">
        <f t="shared" si="81"/>
        <v>0</v>
      </c>
      <c r="DH83" s="20">
        <f t="shared" si="81"/>
        <v>0</v>
      </c>
      <c r="DI83" s="20">
        <f t="shared" si="81"/>
        <v>0</v>
      </c>
      <c r="DJ83" s="20">
        <f t="shared" si="81"/>
        <v>0</v>
      </c>
      <c r="DK83" s="20">
        <f t="shared" si="81"/>
        <v>0</v>
      </c>
      <c r="DL83" s="20">
        <f t="shared" si="81"/>
        <v>0</v>
      </c>
      <c r="DM83" s="20">
        <f t="shared" si="81"/>
        <v>0</v>
      </c>
      <c r="DN83" s="20">
        <f t="shared" si="81"/>
        <v>0</v>
      </c>
      <c r="DO83" s="20">
        <f t="shared" si="81"/>
        <v>15000000</v>
      </c>
      <c r="DP83" s="20">
        <f t="shared" si="81"/>
        <v>0</v>
      </c>
      <c r="DQ83" s="20">
        <f t="shared" si="81"/>
        <v>0</v>
      </c>
      <c r="DR83" s="20">
        <f t="shared" si="81"/>
        <v>0</v>
      </c>
      <c r="DS83" s="20">
        <f t="shared" si="82"/>
        <v>0</v>
      </c>
      <c r="DT83" s="20"/>
      <c r="DU83" s="20">
        <f t="shared" si="83"/>
        <v>0</v>
      </c>
    </row>
    <row r="84" spans="1:125" ht="31.5" customHeight="1" x14ac:dyDescent="0.3">
      <c r="A84" s="206"/>
      <c r="B84" s="56" t="s">
        <v>242</v>
      </c>
      <c r="C84" s="27" t="s">
        <v>243</v>
      </c>
      <c r="D84" s="17" t="s">
        <v>244</v>
      </c>
      <c r="E84" s="18">
        <v>520</v>
      </c>
      <c r="F84" s="19" t="s">
        <v>131</v>
      </c>
      <c r="G84" s="20">
        <f t="shared" si="60"/>
        <v>60000000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60000000</v>
      </c>
      <c r="X84" s="20"/>
      <c r="Y84" s="20"/>
      <c r="Z84" s="20"/>
      <c r="AA84" s="20"/>
      <c r="AB84" s="20"/>
      <c r="AC84" s="20"/>
      <c r="AD84" s="21">
        <f t="shared" si="67"/>
        <v>0.86009360000000001</v>
      </c>
      <c r="AE84" s="20">
        <f t="shared" si="84"/>
        <v>51605616</v>
      </c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>
        <f>+'[1]FEBRERO 2019'!$Y$1321</f>
        <v>51605616</v>
      </c>
      <c r="AV84" s="20"/>
      <c r="AW84" s="20"/>
      <c r="AX84" s="20"/>
      <c r="AY84" s="20"/>
      <c r="AZ84" s="20"/>
      <c r="BA84" s="20"/>
      <c r="BB84" s="21">
        <f t="shared" si="14"/>
        <v>0.13990639999999999</v>
      </c>
      <c r="BC84" s="20">
        <f t="shared" si="74"/>
        <v>8394384</v>
      </c>
      <c r="BD84" s="20">
        <f t="shared" si="75"/>
        <v>0</v>
      </c>
      <c r="BE84" s="20">
        <f t="shared" si="75"/>
        <v>0</v>
      </c>
      <c r="BF84" s="20">
        <f t="shared" si="75"/>
        <v>0</v>
      </c>
      <c r="BG84" s="20">
        <f t="shared" si="75"/>
        <v>0</v>
      </c>
      <c r="BH84" s="20">
        <f t="shared" si="75"/>
        <v>0</v>
      </c>
      <c r="BI84" s="20">
        <f t="shared" si="75"/>
        <v>0</v>
      </c>
      <c r="BJ84" s="20">
        <f t="shared" si="75"/>
        <v>0</v>
      </c>
      <c r="BK84" s="20">
        <f t="shared" si="75"/>
        <v>0</v>
      </c>
      <c r="BL84" s="20">
        <f t="shared" si="75"/>
        <v>0</v>
      </c>
      <c r="BM84" s="20">
        <f t="shared" si="75"/>
        <v>0</v>
      </c>
      <c r="BN84" s="20">
        <f t="shared" si="75"/>
        <v>0</v>
      </c>
      <c r="BO84" s="20">
        <f t="shared" si="75"/>
        <v>0</v>
      </c>
      <c r="BP84" s="20">
        <f t="shared" si="75"/>
        <v>0</v>
      </c>
      <c r="BQ84" s="20">
        <f t="shared" si="75"/>
        <v>0</v>
      </c>
      <c r="BR84" s="20">
        <f t="shared" si="75"/>
        <v>0</v>
      </c>
      <c r="BS84" s="20">
        <f t="shared" si="75"/>
        <v>8394384</v>
      </c>
      <c r="BT84" s="20">
        <f t="shared" si="76"/>
        <v>0</v>
      </c>
      <c r="BU84" s="20">
        <f t="shared" si="76"/>
        <v>0</v>
      </c>
      <c r="BV84" s="20">
        <f t="shared" si="76"/>
        <v>0</v>
      </c>
      <c r="BW84" s="20">
        <f t="shared" si="76"/>
        <v>0</v>
      </c>
      <c r="BX84" s="20"/>
      <c r="BY84" s="20">
        <f t="shared" si="77"/>
        <v>0</v>
      </c>
      <c r="BZ84" s="21">
        <f t="shared" si="68"/>
        <v>0.84899081666666665</v>
      </c>
      <c r="CA84" s="20">
        <f t="shared" si="78"/>
        <v>50939449</v>
      </c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>
        <f>+'[1]FEBRERO 2019'!$H$1319</f>
        <v>50939449</v>
      </c>
      <c r="CR84" s="20"/>
      <c r="CS84" s="20"/>
      <c r="CT84" s="20"/>
      <c r="CU84" s="20"/>
      <c r="CV84" s="20"/>
      <c r="CW84" s="20"/>
      <c r="CX84" s="21">
        <f t="shared" si="79"/>
        <v>0.15100918333333335</v>
      </c>
      <c r="CY84" s="20">
        <f t="shared" si="44"/>
        <v>9060551</v>
      </c>
      <c r="CZ84" s="20">
        <f t="shared" si="80"/>
        <v>0</v>
      </c>
      <c r="DA84" s="20">
        <f t="shared" si="80"/>
        <v>0</v>
      </c>
      <c r="DB84" s="20"/>
      <c r="DC84" s="20">
        <f t="shared" si="81"/>
        <v>0</v>
      </c>
      <c r="DD84" s="20">
        <f t="shared" si="81"/>
        <v>0</v>
      </c>
      <c r="DE84" s="20">
        <f t="shared" si="81"/>
        <v>0</v>
      </c>
      <c r="DF84" s="20">
        <f t="shared" si="81"/>
        <v>0</v>
      </c>
      <c r="DG84" s="20">
        <f t="shared" si="81"/>
        <v>0</v>
      </c>
      <c r="DH84" s="20">
        <f t="shared" si="81"/>
        <v>0</v>
      </c>
      <c r="DI84" s="20">
        <f t="shared" si="81"/>
        <v>0</v>
      </c>
      <c r="DJ84" s="20">
        <f t="shared" si="81"/>
        <v>0</v>
      </c>
      <c r="DK84" s="20">
        <f t="shared" si="81"/>
        <v>0</v>
      </c>
      <c r="DL84" s="20">
        <f t="shared" si="81"/>
        <v>0</v>
      </c>
      <c r="DM84" s="20">
        <f t="shared" si="81"/>
        <v>0</v>
      </c>
      <c r="DN84" s="20">
        <f t="shared" si="81"/>
        <v>0</v>
      </c>
      <c r="DO84" s="20">
        <f t="shared" si="81"/>
        <v>9060551</v>
      </c>
      <c r="DP84" s="20">
        <f t="shared" si="81"/>
        <v>0</v>
      </c>
      <c r="DQ84" s="20">
        <f t="shared" si="81"/>
        <v>0</v>
      </c>
      <c r="DR84" s="20">
        <f t="shared" si="81"/>
        <v>0</v>
      </c>
      <c r="DS84" s="20">
        <f t="shared" si="82"/>
        <v>0</v>
      </c>
      <c r="DT84" s="20"/>
      <c r="DU84" s="20">
        <f t="shared" si="83"/>
        <v>0</v>
      </c>
    </row>
    <row r="85" spans="1:125" ht="51" customHeight="1" x14ac:dyDescent="0.3">
      <c r="A85" s="206"/>
      <c r="B85" s="201" t="s">
        <v>245</v>
      </c>
      <c r="C85" s="27" t="s">
        <v>246</v>
      </c>
      <c r="D85" s="17" t="s">
        <v>247</v>
      </c>
      <c r="E85" s="18">
        <v>520</v>
      </c>
      <c r="F85" s="19" t="s">
        <v>131</v>
      </c>
      <c r="G85" s="20">
        <f t="shared" si="60"/>
        <v>150000000</v>
      </c>
      <c r="H85" s="29"/>
      <c r="I85" s="20"/>
      <c r="J85" s="20"/>
      <c r="K85" s="29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150000000</v>
      </c>
      <c r="X85" s="20"/>
      <c r="Y85" s="20"/>
      <c r="Z85" s="20"/>
      <c r="AA85" s="20"/>
      <c r="AB85" s="20"/>
      <c r="AC85" s="20"/>
      <c r="AD85" s="21">
        <f t="shared" si="67"/>
        <v>0</v>
      </c>
      <c r="AE85" s="20">
        <f t="shared" si="84"/>
        <v>0</v>
      </c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1">
        <f t="shared" si="14"/>
        <v>1</v>
      </c>
      <c r="BC85" s="20">
        <f t="shared" si="74"/>
        <v>150000000</v>
      </c>
      <c r="BD85" s="20">
        <f t="shared" si="75"/>
        <v>0</v>
      </c>
      <c r="BE85" s="20">
        <f t="shared" si="75"/>
        <v>0</v>
      </c>
      <c r="BF85" s="20">
        <f t="shared" si="75"/>
        <v>0</v>
      </c>
      <c r="BG85" s="20">
        <f t="shared" si="75"/>
        <v>0</v>
      </c>
      <c r="BH85" s="20">
        <f t="shared" si="75"/>
        <v>0</v>
      </c>
      <c r="BI85" s="20">
        <f t="shared" si="75"/>
        <v>0</v>
      </c>
      <c r="BJ85" s="20">
        <f t="shared" si="75"/>
        <v>0</v>
      </c>
      <c r="BK85" s="20">
        <f t="shared" si="75"/>
        <v>0</v>
      </c>
      <c r="BL85" s="20">
        <f t="shared" si="75"/>
        <v>0</v>
      </c>
      <c r="BM85" s="20">
        <f t="shared" si="75"/>
        <v>0</v>
      </c>
      <c r="BN85" s="20">
        <f t="shared" si="75"/>
        <v>0</v>
      </c>
      <c r="BO85" s="20">
        <f t="shared" si="75"/>
        <v>0</v>
      </c>
      <c r="BP85" s="20">
        <f t="shared" si="75"/>
        <v>0</v>
      </c>
      <c r="BQ85" s="20">
        <f t="shared" si="75"/>
        <v>0</v>
      </c>
      <c r="BR85" s="20">
        <f t="shared" si="75"/>
        <v>0</v>
      </c>
      <c r="BS85" s="20">
        <f t="shared" si="75"/>
        <v>150000000</v>
      </c>
      <c r="BT85" s="20">
        <f t="shared" si="76"/>
        <v>0</v>
      </c>
      <c r="BU85" s="20">
        <f t="shared" si="76"/>
        <v>0</v>
      </c>
      <c r="BV85" s="20">
        <f t="shared" si="76"/>
        <v>0</v>
      </c>
      <c r="BW85" s="20">
        <f t="shared" si="76"/>
        <v>0</v>
      </c>
      <c r="BX85" s="20"/>
      <c r="BY85" s="20">
        <f t="shared" si="77"/>
        <v>0</v>
      </c>
      <c r="BZ85" s="21">
        <f t="shared" si="68"/>
        <v>0</v>
      </c>
      <c r="CA85" s="20">
        <f t="shared" si="78"/>
        <v>0</v>
      </c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1">
        <f t="shared" si="79"/>
        <v>1</v>
      </c>
      <c r="CY85" s="20">
        <f t="shared" si="44"/>
        <v>150000000</v>
      </c>
      <c r="CZ85" s="20">
        <f t="shared" si="80"/>
        <v>0</v>
      </c>
      <c r="DA85" s="20">
        <f t="shared" si="80"/>
        <v>0</v>
      </c>
      <c r="DB85" s="20"/>
      <c r="DC85" s="20">
        <f t="shared" si="81"/>
        <v>0</v>
      </c>
      <c r="DD85" s="20">
        <f t="shared" si="81"/>
        <v>0</v>
      </c>
      <c r="DE85" s="20">
        <f t="shared" si="81"/>
        <v>0</v>
      </c>
      <c r="DF85" s="20">
        <f t="shared" si="81"/>
        <v>0</v>
      </c>
      <c r="DG85" s="20">
        <f t="shared" si="81"/>
        <v>0</v>
      </c>
      <c r="DH85" s="20">
        <f t="shared" si="81"/>
        <v>0</v>
      </c>
      <c r="DI85" s="20">
        <f t="shared" si="81"/>
        <v>0</v>
      </c>
      <c r="DJ85" s="20">
        <f t="shared" si="81"/>
        <v>0</v>
      </c>
      <c r="DK85" s="20">
        <f t="shared" si="81"/>
        <v>0</v>
      </c>
      <c r="DL85" s="20">
        <f t="shared" si="81"/>
        <v>0</v>
      </c>
      <c r="DM85" s="20">
        <f t="shared" si="81"/>
        <v>0</v>
      </c>
      <c r="DN85" s="20">
        <f t="shared" si="81"/>
        <v>0</v>
      </c>
      <c r="DO85" s="20">
        <f t="shared" si="81"/>
        <v>150000000</v>
      </c>
      <c r="DP85" s="20">
        <f t="shared" si="81"/>
        <v>0</v>
      </c>
      <c r="DQ85" s="20">
        <f t="shared" si="81"/>
        <v>0</v>
      </c>
      <c r="DR85" s="20">
        <f t="shared" si="81"/>
        <v>0</v>
      </c>
      <c r="DS85" s="20">
        <f t="shared" si="82"/>
        <v>0</v>
      </c>
      <c r="DT85" s="20"/>
      <c r="DU85" s="20">
        <f t="shared" si="83"/>
        <v>0</v>
      </c>
    </row>
    <row r="86" spans="1:125" ht="30.75" customHeight="1" x14ac:dyDescent="0.3">
      <c r="A86" s="206"/>
      <c r="B86" s="202"/>
      <c r="C86" s="27" t="s">
        <v>248</v>
      </c>
      <c r="D86" s="17" t="s">
        <v>249</v>
      </c>
      <c r="E86" s="18">
        <v>520</v>
      </c>
      <c r="F86" s="19" t="s">
        <v>224</v>
      </c>
      <c r="G86" s="20">
        <f t="shared" si="60"/>
        <v>2125618253</v>
      </c>
      <c r="H86" s="40"/>
      <c r="I86" s="29"/>
      <c r="J86" s="29"/>
      <c r="K86" s="29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>
        <f>2000000000+115618253</f>
        <v>2115618253</v>
      </c>
      <c r="W86" s="20"/>
      <c r="X86" s="20"/>
      <c r="Y86" s="20"/>
      <c r="Z86" s="20"/>
      <c r="AA86" s="20"/>
      <c r="AB86" s="20"/>
      <c r="AC86" s="20">
        <f>10000000</f>
        <v>10000000</v>
      </c>
      <c r="AD86" s="21">
        <f t="shared" si="67"/>
        <v>6.2144964089184459E-3</v>
      </c>
      <c r="AE86" s="20">
        <f t="shared" si="84"/>
        <v>13209647</v>
      </c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>
        <f>+'[1]FEBRERO 2019'!$X$1357</f>
        <v>13209647</v>
      </c>
      <c r="AU86" s="20"/>
      <c r="AV86" s="20"/>
      <c r="AW86" s="20"/>
      <c r="AX86" s="20"/>
      <c r="AY86" s="20"/>
      <c r="AZ86" s="20"/>
      <c r="BA86" s="20"/>
      <c r="BB86" s="21">
        <f t="shared" si="14"/>
        <v>0.99378550359108153</v>
      </c>
      <c r="BC86" s="20">
        <f t="shared" si="74"/>
        <v>2112408606</v>
      </c>
      <c r="BD86" s="20">
        <f t="shared" si="75"/>
        <v>0</v>
      </c>
      <c r="BE86" s="20">
        <f t="shared" si="75"/>
        <v>0</v>
      </c>
      <c r="BF86" s="20">
        <f t="shared" si="75"/>
        <v>0</v>
      </c>
      <c r="BG86" s="20">
        <f t="shared" si="75"/>
        <v>0</v>
      </c>
      <c r="BH86" s="20">
        <f t="shared" si="75"/>
        <v>0</v>
      </c>
      <c r="BI86" s="20">
        <f t="shared" si="75"/>
        <v>0</v>
      </c>
      <c r="BJ86" s="20">
        <f t="shared" si="75"/>
        <v>0</v>
      </c>
      <c r="BK86" s="20">
        <f t="shared" si="75"/>
        <v>0</v>
      </c>
      <c r="BL86" s="20">
        <f t="shared" si="75"/>
        <v>0</v>
      </c>
      <c r="BM86" s="20">
        <f t="shared" si="75"/>
        <v>0</v>
      </c>
      <c r="BN86" s="20">
        <f t="shared" si="75"/>
        <v>0</v>
      </c>
      <c r="BO86" s="20">
        <f t="shared" si="75"/>
        <v>0</v>
      </c>
      <c r="BP86" s="20">
        <f t="shared" si="75"/>
        <v>0</v>
      </c>
      <c r="BQ86" s="20">
        <f t="shared" si="75"/>
        <v>0</v>
      </c>
      <c r="BR86" s="20">
        <f t="shared" si="75"/>
        <v>2102408606</v>
      </c>
      <c r="BS86" s="20">
        <f t="shared" si="75"/>
        <v>0</v>
      </c>
      <c r="BT86" s="20">
        <f t="shared" si="76"/>
        <v>0</v>
      </c>
      <c r="BU86" s="20">
        <f t="shared" si="76"/>
        <v>0</v>
      </c>
      <c r="BV86" s="20">
        <f t="shared" si="76"/>
        <v>0</v>
      </c>
      <c r="BW86" s="20">
        <f t="shared" si="76"/>
        <v>0</v>
      </c>
      <c r="BX86" s="20"/>
      <c r="BY86" s="20">
        <f t="shared" si="77"/>
        <v>10000000</v>
      </c>
      <c r="BZ86" s="21">
        <f t="shared" si="68"/>
        <v>2.4275290225408129E-3</v>
      </c>
      <c r="CA86" s="20">
        <f t="shared" si="78"/>
        <v>5160000</v>
      </c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>
        <f>+'[1]FEBRERO 2019'!$H$1355</f>
        <v>5160000</v>
      </c>
      <c r="CQ86" s="20"/>
      <c r="CR86" s="20"/>
      <c r="CS86" s="20"/>
      <c r="CT86" s="20"/>
      <c r="CU86" s="20"/>
      <c r="CV86" s="20"/>
      <c r="CW86" s="20"/>
      <c r="CX86" s="21">
        <f t="shared" si="79"/>
        <v>0.99757247097745916</v>
      </c>
      <c r="CY86" s="20">
        <f t="shared" si="44"/>
        <v>2120458253</v>
      </c>
      <c r="CZ86" s="20">
        <f t="shared" si="80"/>
        <v>0</v>
      </c>
      <c r="DA86" s="20">
        <f t="shared" si="80"/>
        <v>0</v>
      </c>
      <c r="DB86" s="20"/>
      <c r="DC86" s="20">
        <f t="shared" si="81"/>
        <v>0</v>
      </c>
      <c r="DD86" s="20">
        <f t="shared" si="81"/>
        <v>0</v>
      </c>
      <c r="DE86" s="20">
        <f t="shared" si="81"/>
        <v>0</v>
      </c>
      <c r="DF86" s="20">
        <f t="shared" si="81"/>
        <v>0</v>
      </c>
      <c r="DG86" s="20">
        <f t="shared" si="81"/>
        <v>0</v>
      </c>
      <c r="DH86" s="20">
        <f t="shared" si="81"/>
        <v>0</v>
      </c>
      <c r="DI86" s="20">
        <f t="shared" si="81"/>
        <v>0</v>
      </c>
      <c r="DJ86" s="20">
        <f t="shared" si="81"/>
        <v>0</v>
      </c>
      <c r="DK86" s="20">
        <f t="shared" si="81"/>
        <v>0</v>
      </c>
      <c r="DL86" s="20">
        <f t="shared" si="81"/>
        <v>0</v>
      </c>
      <c r="DM86" s="20">
        <f t="shared" si="81"/>
        <v>0</v>
      </c>
      <c r="DN86" s="20">
        <f t="shared" si="81"/>
        <v>2110458253</v>
      </c>
      <c r="DO86" s="20">
        <f t="shared" si="81"/>
        <v>0</v>
      </c>
      <c r="DP86" s="20">
        <f t="shared" si="81"/>
        <v>0</v>
      </c>
      <c r="DQ86" s="20">
        <f t="shared" si="81"/>
        <v>0</v>
      </c>
      <c r="DR86" s="20">
        <f t="shared" si="81"/>
        <v>0</v>
      </c>
      <c r="DS86" s="20">
        <f t="shared" si="82"/>
        <v>0</v>
      </c>
      <c r="DT86" s="20"/>
      <c r="DU86" s="20">
        <f t="shared" si="83"/>
        <v>10000000</v>
      </c>
    </row>
    <row r="87" spans="1:125" ht="32.25" customHeight="1" x14ac:dyDescent="0.3">
      <c r="A87" s="206"/>
      <c r="B87" s="202"/>
      <c r="C87" s="27" t="s">
        <v>250</v>
      </c>
      <c r="D87" s="17" t="s">
        <v>251</v>
      </c>
      <c r="E87" s="18">
        <v>520</v>
      </c>
      <c r="F87" s="19" t="s">
        <v>131</v>
      </c>
      <c r="G87" s="20">
        <f t="shared" si="60"/>
        <v>12000000</v>
      </c>
      <c r="H87" s="29"/>
      <c r="I87" s="29"/>
      <c r="J87" s="29"/>
      <c r="K87" s="29"/>
      <c r="L87" s="29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>
        <v>12000000</v>
      </c>
      <c r="X87" s="20"/>
      <c r="Y87" s="20"/>
      <c r="Z87" s="20"/>
      <c r="AA87" s="20"/>
      <c r="AB87" s="20"/>
      <c r="AC87" s="20"/>
      <c r="AD87" s="21">
        <f t="shared" si="67"/>
        <v>0.83888891666666665</v>
      </c>
      <c r="AE87" s="20">
        <f t="shared" si="84"/>
        <v>10066667</v>
      </c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>
        <f>+'[2]ENERO 2019'!$Y$1162</f>
        <v>10066667</v>
      </c>
      <c r="AV87" s="20"/>
      <c r="AW87" s="20"/>
      <c r="AX87" s="20"/>
      <c r="AY87" s="20"/>
      <c r="AZ87" s="20"/>
      <c r="BA87" s="20"/>
      <c r="BB87" s="21">
        <f t="shared" si="14"/>
        <v>0.16111108333333335</v>
      </c>
      <c r="BC87" s="20">
        <f t="shared" si="74"/>
        <v>1933333</v>
      </c>
      <c r="BD87" s="20">
        <f t="shared" si="75"/>
        <v>0</v>
      </c>
      <c r="BE87" s="20">
        <f t="shared" si="75"/>
        <v>0</v>
      </c>
      <c r="BF87" s="20">
        <f t="shared" si="75"/>
        <v>0</v>
      </c>
      <c r="BG87" s="20">
        <f t="shared" si="75"/>
        <v>0</v>
      </c>
      <c r="BH87" s="20">
        <f t="shared" si="75"/>
        <v>0</v>
      </c>
      <c r="BI87" s="20">
        <f t="shared" si="75"/>
        <v>0</v>
      </c>
      <c r="BJ87" s="20">
        <f t="shared" si="75"/>
        <v>0</v>
      </c>
      <c r="BK87" s="20">
        <f t="shared" si="75"/>
        <v>0</v>
      </c>
      <c r="BL87" s="20">
        <f t="shared" si="75"/>
        <v>0</v>
      </c>
      <c r="BM87" s="20">
        <f t="shared" si="75"/>
        <v>0</v>
      </c>
      <c r="BN87" s="20">
        <f t="shared" si="75"/>
        <v>0</v>
      </c>
      <c r="BO87" s="20">
        <f t="shared" si="75"/>
        <v>0</v>
      </c>
      <c r="BP87" s="20">
        <f t="shared" si="75"/>
        <v>0</v>
      </c>
      <c r="BQ87" s="20">
        <f t="shared" si="75"/>
        <v>0</v>
      </c>
      <c r="BR87" s="20">
        <f t="shared" si="75"/>
        <v>0</v>
      </c>
      <c r="BS87" s="20">
        <f t="shared" si="75"/>
        <v>1933333</v>
      </c>
      <c r="BT87" s="20">
        <f t="shared" si="76"/>
        <v>0</v>
      </c>
      <c r="BU87" s="20">
        <f t="shared" si="76"/>
        <v>0</v>
      </c>
      <c r="BV87" s="20">
        <f t="shared" si="76"/>
        <v>0</v>
      </c>
      <c r="BW87" s="20">
        <f t="shared" si="76"/>
        <v>0</v>
      </c>
      <c r="BX87" s="20"/>
      <c r="BY87" s="20">
        <f t="shared" si="77"/>
        <v>0</v>
      </c>
      <c r="BZ87" s="21">
        <f t="shared" si="68"/>
        <v>0.83766358333333335</v>
      </c>
      <c r="CA87" s="20">
        <f t="shared" si="78"/>
        <v>10051963</v>
      </c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>
        <f>+'[2]ENERO 2019'!$H$1160</f>
        <v>10051963</v>
      </c>
      <c r="CR87" s="20"/>
      <c r="CS87" s="20"/>
      <c r="CT87" s="20"/>
      <c r="CU87" s="20"/>
      <c r="CV87" s="20"/>
      <c r="CW87" s="20"/>
      <c r="CX87" s="21">
        <f t="shared" si="79"/>
        <v>0.16233641666666665</v>
      </c>
      <c r="CY87" s="20">
        <f t="shared" si="44"/>
        <v>1948037</v>
      </c>
      <c r="CZ87" s="20">
        <f t="shared" si="80"/>
        <v>0</v>
      </c>
      <c r="DA87" s="20">
        <f t="shared" si="80"/>
        <v>0</v>
      </c>
      <c r="DB87" s="20"/>
      <c r="DC87" s="20">
        <f t="shared" si="81"/>
        <v>0</v>
      </c>
      <c r="DD87" s="20">
        <f t="shared" si="81"/>
        <v>0</v>
      </c>
      <c r="DE87" s="20">
        <f t="shared" si="81"/>
        <v>0</v>
      </c>
      <c r="DF87" s="20">
        <f t="shared" si="81"/>
        <v>0</v>
      </c>
      <c r="DG87" s="20">
        <f t="shared" si="81"/>
        <v>0</v>
      </c>
      <c r="DH87" s="20">
        <f t="shared" si="81"/>
        <v>0</v>
      </c>
      <c r="DI87" s="20">
        <f t="shared" si="81"/>
        <v>0</v>
      </c>
      <c r="DJ87" s="20">
        <f t="shared" si="81"/>
        <v>0</v>
      </c>
      <c r="DK87" s="20">
        <f t="shared" si="81"/>
        <v>0</v>
      </c>
      <c r="DL87" s="20">
        <f t="shared" si="81"/>
        <v>0</v>
      </c>
      <c r="DM87" s="20">
        <f t="shared" si="81"/>
        <v>0</v>
      </c>
      <c r="DN87" s="20">
        <f t="shared" si="81"/>
        <v>0</v>
      </c>
      <c r="DO87" s="20">
        <f t="shared" si="81"/>
        <v>1948037</v>
      </c>
      <c r="DP87" s="20">
        <f t="shared" si="81"/>
        <v>0</v>
      </c>
      <c r="DQ87" s="20">
        <f t="shared" si="81"/>
        <v>0</v>
      </c>
      <c r="DR87" s="20">
        <f t="shared" si="81"/>
        <v>0</v>
      </c>
      <c r="DS87" s="20">
        <f t="shared" si="82"/>
        <v>0</v>
      </c>
      <c r="DT87" s="20"/>
      <c r="DU87" s="20">
        <f t="shared" si="83"/>
        <v>0</v>
      </c>
    </row>
    <row r="88" spans="1:125" ht="34.5" customHeight="1" x14ac:dyDescent="0.3">
      <c r="A88" s="206"/>
      <c r="B88" s="202"/>
      <c r="C88" s="27" t="s">
        <v>252</v>
      </c>
      <c r="D88" s="17" t="s">
        <v>253</v>
      </c>
      <c r="E88" s="18">
        <v>520</v>
      </c>
      <c r="F88" s="19" t="s">
        <v>131</v>
      </c>
      <c r="G88" s="20">
        <f t="shared" si="60"/>
        <v>265000000</v>
      </c>
      <c r="H88" s="29"/>
      <c r="I88" s="20">
        <v>250000000</v>
      </c>
      <c r="J88" s="29"/>
      <c r="K88" s="29"/>
      <c r="L88" s="29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>
        <v>15000000</v>
      </c>
      <c r="AD88" s="21">
        <f t="shared" si="67"/>
        <v>0</v>
      </c>
      <c r="AE88" s="20">
        <f t="shared" si="84"/>
        <v>0</v>
      </c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1">
        <f t="shared" si="14"/>
        <v>1</v>
      </c>
      <c r="BC88" s="20">
        <f t="shared" si="74"/>
        <v>265000000</v>
      </c>
      <c r="BD88" s="20">
        <f t="shared" si="75"/>
        <v>0</v>
      </c>
      <c r="BE88" s="20">
        <f t="shared" si="75"/>
        <v>250000000</v>
      </c>
      <c r="BF88" s="20">
        <f t="shared" si="75"/>
        <v>0</v>
      </c>
      <c r="BG88" s="20">
        <f t="shared" si="75"/>
        <v>0</v>
      </c>
      <c r="BH88" s="20">
        <f t="shared" si="75"/>
        <v>0</v>
      </c>
      <c r="BI88" s="20">
        <f t="shared" si="75"/>
        <v>0</v>
      </c>
      <c r="BJ88" s="20">
        <f t="shared" si="75"/>
        <v>0</v>
      </c>
      <c r="BK88" s="20">
        <f t="shared" si="75"/>
        <v>0</v>
      </c>
      <c r="BL88" s="20">
        <f t="shared" si="75"/>
        <v>0</v>
      </c>
      <c r="BM88" s="20">
        <f t="shared" si="75"/>
        <v>0</v>
      </c>
      <c r="BN88" s="20">
        <f t="shared" si="75"/>
        <v>0</v>
      </c>
      <c r="BO88" s="20">
        <f t="shared" si="75"/>
        <v>0</v>
      </c>
      <c r="BP88" s="20">
        <f t="shared" si="75"/>
        <v>0</v>
      </c>
      <c r="BQ88" s="20">
        <f t="shared" si="75"/>
        <v>0</v>
      </c>
      <c r="BR88" s="20">
        <f t="shared" si="75"/>
        <v>0</v>
      </c>
      <c r="BS88" s="20">
        <f t="shared" si="75"/>
        <v>0</v>
      </c>
      <c r="BT88" s="20">
        <f t="shared" si="76"/>
        <v>0</v>
      </c>
      <c r="BU88" s="20">
        <f t="shared" si="76"/>
        <v>0</v>
      </c>
      <c r="BV88" s="20">
        <f t="shared" si="76"/>
        <v>0</v>
      </c>
      <c r="BW88" s="20">
        <f t="shared" si="76"/>
        <v>0</v>
      </c>
      <c r="BX88" s="20"/>
      <c r="BY88" s="20">
        <f t="shared" si="77"/>
        <v>15000000</v>
      </c>
      <c r="BZ88" s="21">
        <f t="shared" si="68"/>
        <v>0</v>
      </c>
      <c r="CA88" s="20">
        <f t="shared" si="78"/>
        <v>0</v>
      </c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1">
        <f t="shared" si="79"/>
        <v>1</v>
      </c>
      <c r="CY88" s="20">
        <f t="shared" si="44"/>
        <v>265000000</v>
      </c>
      <c r="CZ88" s="20">
        <f t="shared" si="80"/>
        <v>0</v>
      </c>
      <c r="DA88" s="20">
        <f t="shared" si="80"/>
        <v>250000000</v>
      </c>
      <c r="DB88" s="20"/>
      <c r="DC88" s="20">
        <f t="shared" si="81"/>
        <v>0</v>
      </c>
      <c r="DD88" s="20">
        <f t="shared" si="81"/>
        <v>0</v>
      </c>
      <c r="DE88" s="20">
        <f t="shared" si="81"/>
        <v>0</v>
      </c>
      <c r="DF88" s="20">
        <f t="shared" si="81"/>
        <v>0</v>
      </c>
      <c r="DG88" s="20">
        <f t="shared" si="81"/>
        <v>0</v>
      </c>
      <c r="DH88" s="20">
        <f t="shared" si="81"/>
        <v>0</v>
      </c>
      <c r="DI88" s="20">
        <f t="shared" si="81"/>
        <v>0</v>
      </c>
      <c r="DJ88" s="20">
        <f t="shared" si="81"/>
        <v>0</v>
      </c>
      <c r="DK88" s="20">
        <f t="shared" si="81"/>
        <v>0</v>
      </c>
      <c r="DL88" s="20">
        <f t="shared" si="81"/>
        <v>0</v>
      </c>
      <c r="DM88" s="20">
        <f t="shared" si="81"/>
        <v>0</v>
      </c>
      <c r="DN88" s="20">
        <f t="shared" si="81"/>
        <v>0</v>
      </c>
      <c r="DO88" s="20">
        <f t="shared" si="81"/>
        <v>0</v>
      </c>
      <c r="DP88" s="20">
        <f t="shared" si="81"/>
        <v>0</v>
      </c>
      <c r="DQ88" s="20">
        <f t="shared" si="81"/>
        <v>0</v>
      </c>
      <c r="DR88" s="20">
        <f t="shared" si="81"/>
        <v>0</v>
      </c>
      <c r="DS88" s="20">
        <f t="shared" si="82"/>
        <v>0</v>
      </c>
      <c r="DT88" s="20"/>
      <c r="DU88" s="20">
        <f t="shared" si="83"/>
        <v>15000000</v>
      </c>
    </row>
    <row r="89" spans="1:125" ht="31.5" customHeight="1" x14ac:dyDescent="0.3">
      <c r="A89" s="206"/>
      <c r="B89" s="202"/>
      <c r="C89" s="27" t="s">
        <v>254</v>
      </c>
      <c r="D89" s="17" t="s">
        <v>255</v>
      </c>
      <c r="E89" s="18">
        <v>520</v>
      </c>
      <c r="F89" s="19" t="s">
        <v>131</v>
      </c>
      <c r="G89" s="20">
        <f t="shared" si="60"/>
        <v>0</v>
      </c>
      <c r="H89" s="29"/>
      <c r="I89" s="20"/>
      <c r="J89" s="20"/>
      <c r="K89" s="29"/>
      <c r="L89" s="29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1" t="e">
        <f t="shared" si="67"/>
        <v>#DIV/0!</v>
      </c>
      <c r="AE89" s="20">
        <f t="shared" si="84"/>
        <v>0</v>
      </c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1" t="e">
        <f t="shared" si="14"/>
        <v>#DIV/0!</v>
      </c>
      <c r="BC89" s="20">
        <f t="shared" si="74"/>
        <v>0</v>
      </c>
      <c r="BD89" s="20">
        <f t="shared" si="75"/>
        <v>0</v>
      </c>
      <c r="BE89" s="20">
        <f t="shared" si="75"/>
        <v>0</v>
      </c>
      <c r="BF89" s="20">
        <f t="shared" si="75"/>
        <v>0</v>
      </c>
      <c r="BG89" s="20">
        <f t="shared" si="75"/>
        <v>0</v>
      </c>
      <c r="BH89" s="20">
        <f t="shared" si="75"/>
        <v>0</v>
      </c>
      <c r="BI89" s="20">
        <f t="shared" si="75"/>
        <v>0</v>
      </c>
      <c r="BJ89" s="20">
        <f t="shared" si="75"/>
        <v>0</v>
      </c>
      <c r="BK89" s="20">
        <f t="shared" si="75"/>
        <v>0</v>
      </c>
      <c r="BL89" s="20">
        <f t="shared" si="75"/>
        <v>0</v>
      </c>
      <c r="BM89" s="20">
        <f t="shared" si="75"/>
        <v>0</v>
      </c>
      <c r="BN89" s="20">
        <f t="shared" si="75"/>
        <v>0</v>
      </c>
      <c r="BO89" s="20">
        <f t="shared" si="75"/>
        <v>0</v>
      </c>
      <c r="BP89" s="20">
        <f t="shared" si="75"/>
        <v>0</v>
      </c>
      <c r="BQ89" s="20">
        <f t="shared" si="75"/>
        <v>0</v>
      </c>
      <c r="BR89" s="20">
        <f t="shared" si="75"/>
        <v>0</v>
      </c>
      <c r="BS89" s="20">
        <f t="shared" si="75"/>
        <v>0</v>
      </c>
      <c r="BT89" s="20">
        <f t="shared" si="76"/>
        <v>0</v>
      </c>
      <c r="BU89" s="20">
        <f t="shared" si="76"/>
        <v>0</v>
      </c>
      <c r="BV89" s="20">
        <f t="shared" si="76"/>
        <v>0</v>
      </c>
      <c r="BW89" s="20">
        <f t="shared" si="76"/>
        <v>0</v>
      </c>
      <c r="BX89" s="20"/>
      <c r="BY89" s="20">
        <f t="shared" si="77"/>
        <v>0</v>
      </c>
      <c r="BZ89" s="21" t="e">
        <f t="shared" si="68"/>
        <v>#DIV/0!</v>
      </c>
      <c r="CA89" s="20">
        <f t="shared" si="78"/>
        <v>0</v>
      </c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1" t="e">
        <f t="shared" si="79"/>
        <v>#DIV/0!</v>
      </c>
      <c r="CY89" s="20">
        <f t="shared" si="44"/>
        <v>0</v>
      </c>
      <c r="CZ89" s="20">
        <f t="shared" si="80"/>
        <v>0</v>
      </c>
      <c r="DA89" s="20">
        <f t="shared" si="80"/>
        <v>0</v>
      </c>
      <c r="DB89" s="20"/>
      <c r="DC89" s="20">
        <f t="shared" si="81"/>
        <v>0</v>
      </c>
      <c r="DD89" s="20">
        <f t="shared" si="81"/>
        <v>0</v>
      </c>
      <c r="DE89" s="20">
        <f t="shared" si="81"/>
        <v>0</v>
      </c>
      <c r="DF89" s="20">
        <f t="shared" si="81"/>
        <v>0</v>
      </c>
      <c r="DG89" s="20">
        <f t="shared" si="81"/>
        <v>0</v>
      </c>
      <c r="DH89" s="20">
        <f t="shared" si="81"/>
        <v>0</v>
      </c>
      <c r="DI89" s="20">
        <f t="shared" si="81"/>
        <v>0</v>
      </c>
      <c r="DJ89" s="20">
        <f t="shared" si="81"/>
        <v>0</v>
      </c>
      <c r="DK89" s="20">
        <f t="shared" si="81"/>
        <v>0</v>
      </c>
      <c r="DL89" s="20">
        <f t="shared" si="81"/>
        <v>0</v>
      </c>
      <c r="DM89" s="20">
        <f t="shared" si="81"/>
        <v>0</v>
      </c>
      <c r="DN89" s="20">
        <f t="shared" si="81"/>
        <v>0</v>
      </c>
      <c r="DO89" s="20">
        <f t="shared" si="81"/>
        <v>0</v>
      </c>
      <c r="DP89" s="20">
        <f t="shared" si="81"/>
        <v>0</v>
      </c>
      <c r="DQ89" s="20">
        <f t="shared" si="81"/>
        <v>0</v>
      </c>
      <c r="DR89" s="20">
        <f t="shared" si="81"/>
        <v>0</v>
      </c>
      <c r="DS89" s="20">
        <f t="shared" si="82"/>
        <v>0</v>
      </c>
      <c r="DT89" s="20"/>
      <c r="DU89" s="20">
        <f t="shared" si="83"/>
        <v>0</v>
      </c>
    </row>
    <row r="90" spans="1:125" ht="72" customHeight="1" x14ac:dyDescent="0.3">
      <c r="A90" s="206"/>
      <c r="B90" s="202"/>
      <c r="C90" s="27" t="s">
        <v>256</v>
      </c>
      <c r="D90" s="17" t="s">
        <v>257</v>
      </c>
      <c r="E90" s="18">
        <v>520</v>
      </c>
      <c r="F90" s="19" t="s">
        <v>258</v>
      </c>
      <c r="G90" s="20">
        <f t="shared" si="60"/>
        <v>538900527</v>
      </c>
      <c r="H90" s="29"/>
      <c r="I90" s="29">
        <v>100000000</v>
      </c>
      <c r="J90" s="29"/>
      <c r="K90" s="29"/>
      <c r="L90" s="29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>
        <v>10000000</v>
      </c>
      <c r="X90" s="20"/>
      <c r="Y90" s="20"/>
      <c r="Z90" s="20"/>
      <c r="AA90" s="20"/>
      <c r="AB90" s="20"/>
      <c r="AC90" s="20">
        <f>428900527</f>
        <v>428900527</v>
      </c>
      <c r="AD90" s="21">
        <f t="shared" si="67"/>
        <v>0.87140386114337576</v>
      </c>
      <c r="AE90" s="20">
        <f t="shared" si="84"/>
        <v>469600000</v>
      </c>
      <c r="AF90" s="20"/>
      <c r="AG90" s="20">
        <f>+'[2]ENERO 2019'!$K$1182</f>
        <v>100000000</v>
      </c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>
        <f>+'[2]ENERO 2019'!$Y$1182</f>
        <v>10000000</v>
      </c>
      <c r="AV90" s="20"/>
      <c r="AW90" s="20"/>
      <c r="AX90" s="20"/>
      <c r="AY90" s="20"/>
      <c r="AZ90" s="20"/>
      <c r="BA90" s="20">
        <f>+'[2]ENERO 2019'!$AF$1182</f>
        <v>359600000</v>
      </c>
      <c r="BB90" s="21">
        <f t="shared" si="14"/>
        <v>0.12859613885662424</v>
      </c>
      <c r="BC90" s="20">
        <f t="shared" si="74"/>
        <v>69300527</v>
      </c>
      <c r="BD90" s="20">
        <f t="shared" si="75"/>
        <v>0</v>
      </c>
      <c r="BE90" s="20">
        <f t="shared" si="75"/>
        <v>0</v>
      </c>
      <c r="BF90" s="20">
        <f t="shared" si="75"/>
        <v>0</v>
      </c>
      <c r="BG90" s="20">
        <f t="shared" si="75"/>
        <v>0</v>
      </c>
      <c r="BH90" s="20">
        <f t="shared" si="75"/>
        <v>0</v>
      </c>
      <c r="BI90" s="20">
        <f t="shared" si="75"/>
        <v>0</v>
      </c>
      <c r="BJ90" s="20">
        <f t="shared" si="75"/>
        <v>0</v>
      </c>
      <c r="BK90" s="20">
        <f t="shared" si="75"/>
        <v>0</v>
      </c>
      <c r="BL90" s="20">
        <f t="shared" si="75"/>
        <v>0</v>
      </c>
      <c r="BM90" s="20">
        <f t="shared" si="75"/>
        <v>0</v>
      </c>
      <c r="BN90" s="20">
        <f t="shared" si="75"/>
        <v>0</v>
      </c>
      <c r="BO90" s="20">
        <f t="shared" si="75"/>
        <v>0</v>
      </c>
      <c r="BP90" s="20">
        <f t="shared" si="75"/>
        <v>0</v>
      </c>
      <c r="BQ90" s="20">
        <f t="shared" si="75"/>
        <v>0</v>
      </c>
      <c r="BR90" s="20">
        <f t="shared" si="75"/>
        <v>0</v>
      </c>
      <c r="BS90" s="20">
        <f t="shared" si="75"/>
        <v>0</v>
      </c>
      <c r="BT90" s="20">
        <f t="shared" si="76"/>
        <v>0</v>
      </c>
      <c r="BU90" s="20">
        <f t="shared" si="76"/>
        <v>0</v>
      </c>
      <c r="BV90" s="20">
        <f t="shared" si="76"/>
        <v>0</v>
      </c>
      <c r="BW90" s="20">
        <f t="shared" si="76"/>
        <v>0</v>
      </c>
      <c r="BX90" s="20"/>
      <c r="BY90" s="20">
        <f t="shared" si="77"/>
        <v>69300527</v>
      </c>
      <c r="BZ90" s="21">
        <f t="shared" si="68"/>
        <v>0.58060498241078917</v>
      </c>
      <c r="CA90" s="20">
        <f t="shared" si="78"/>
        <v>312888331</v>
      </c>
      <c r="CB90" s="20"/>
      <c r="CC90" s="20">
        <f>+'[1]FEBRERO 2019'!$H$1419</f>
        <v>98693330</v>
      </c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>
        <f>+'[2]ENERO 2019'!$H$1224</f>
        <v>6860000</v>
      </c>
      <c r="CR90" s="20"/>
      <c r="CS90" s="20"/>
      <c r="CT90" s="20"/>
      <c r="CU90" s="20"/>
      <c r="CV90" s="20"/>
      <c r="CW90" s="20">
        <f>+'[1]FEBRERO 2019'!$H$1388+'[1]FEBRERO 2019'!$H$1395+'[1]FEBRERO 2019'!$H$1404+'[1]FEBRERO 2019'!$H$1416+'[1]FEBRERO 2019'!$H$1434</f>
        <v>207335001</v>
      </c>
      <c r="CX90" s="21">
        <f t="shared" si="79"/>
        <v>0.41939501758921083</v>
      </c>
      <c r="CY90" s="20">
        <f t="shared" si="44"/>
        <v>226012196</v>
      </c>
      <c r="CZ90" s="20">
        <f t="shared" si="80"/>
        <v>0</v>
      </c>
      <c r="DA90" s="20">
        <f t="shared" si="80"/>
        <v>1306670</v>
      </c>
      <c r="DB90" s="20"/>
      <c r="DC90" s="20">
        <f t="shared" si="81"/>
        <v>0</v>
      </c>
      <c r="DD90" s="20">
        <f t="shared" si="81"/>
        <v>0</v>
      </c>
      <c r="DE90" s="20">
        <f t="shared" si="81"/>
        <v>0</v>
      </c>
      <c r="DF90" s="20">
        <f t="shared" si="81"/>
        <v>0</v>
      </c>
      <c r="DG90" s="20">
        <f t="shared" si="81"/>
        <v>0</v>
      </c>
      <c r="DH90" s="20">
        <f t="shared" si="81"/>
        <v>0</v>
      </c>
      <c r="DI90" s="20">
        <f t="shared" si="81"/>
        <v>0</v>
      </c>
      <c r="DJ90" s="20">
        <f t="shared" si="81"/>
        <v>0</v>
      </c>
      <c r="DK90" s="20">
        <f t="shared" si="81"/>
        <v>0</v>
      </c>
      <c r="DL90" s="20">
        <f t="shared" si="81"/>
        <v>0</v>
      </c>
      <c r="DM90" s="20">
        <f t="shared" si="81"/>
        <v>0</v>
      </c>
      <c r="DN90" s="20">
        <f t="shared" si="81"/>
        <v>0</v>
      </c>
      <c r="DO90" s="20">
        <f t="shared" si="81"/>
        <v>3140000</v>
      </c>
      <c r="DP90" s="20">
        <f t="shared" si="81"/>
        <v>0</v>
      </c>
      <c r="DQ90" s="20">
        <f t="shared" si="81"/>
        <v>0</v>
      </c>
      <c r="DR90" s="20">
        <f t="shared" si="81"/>
        <v>0</v>
      </c>
      <c r="DS90" s="20">
        <f t="shared" si="82"/>
        <v>0</v>
      </c>
      <c r="DT90" s="20"/>
      <c r="DU90" s="20">
        <f t="shared" si="83"/>
        <v>221565526</v>
      </c>
    </row>
    <row r="91" spans="1:125" ht="31.5" customHeight="1" x14ac:dyDescent="0.3">
      <c r="A91" s="57"/>
      <c r="B91" s="202"/>
      <c r="C91" s="27" t="s">
        <v>259</v>
      </c>
      <c r="D91" s="26" t="s">
        <v>260</v>
      </c>
      <c r="E91" s="18">
        <v>520</v>
      </c>
      <c r="F91" s="19" t="s">
        <v>261</v>
      </c>
      <c r="G91" s="20">
        <f t="shared" si="60"/>
        <v>10000000</v>
      </c>
      <c r="H91" s="29"/>
      <c r="I91" s="29"/>
      <c r="J91" s="29"/>
      <c r="K91" s="29"/>
      <c r="L91" s="29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/>
      <c r="Y91" s="20"/>
      <c r="Z91" s="20"/>
      <c r="AA91" s="20"/>
      <c r="AB91" s="20"/>
      <c r="AC91" s="20"/>
      <c r="AD91" s="21">
        <f t="shared" si="67"/>
        <v>0.115</v>
      </c>
      <c r="AE91" s="20">
        <f t="shared" si="84"/>
        <v>1150000</v>
      </c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>
        <f>+'[1]FEBRERO 2019'!$Y$1441</f>
        <v>1150000</v>
      </c>
      <c r="AV91" s="20"/>
      <c r="AW91" s="20"/>
      <c r="AX91" s="20"/>
      <c r="AY91" s="20"/>
      <c r="AZ91" s="20"/>
      <c r="BA91" s="20"/>
      <c r="BB91" s="21">
        <f t="shared" si="14"/>
        <v>0.88500000000000001</v>
      </c>
      <c r="BC91" s="20">
        <f t="shared" si="74"/>
        <v>8850000</v>
      </c>
      <c r="BD91" s="20">
        <f t="shared" si="75"/>
        <v>0</v>
      </c>
      <c r="BE91" s="20">
        <f t="shared" si="75"/>
        <v>0</v>
      </c>
      <c r="BF91" s="20">
        <f t="shared" si="75"/>
        <v>0</v>
      </c>
      <c r="BG91" s="20">
        <f t="shared" si="75"/>
        <v>0</v>
      </c>
      <c r="BH91" s="20">
        <f t="shared" si="75"/>
        <v>0</v>
      </c>
      <c r="BI91" s="20">
        <f t="shared" si="75"/>
        <v>0</v>
      </c>
      <c r="BJ91" s="20">
        <f t="shared" si="75"/>
        <v>0</v>
      </c>
      <c r="BK91" s="20">
        <f t="shared" si="75"/>
        <v>0</v>
      </c>
      <c r="BL91" s="20">
        <f t="shared" si="75"/>
        <v>0</v>
      </c>
      <c r="BM91" s="20">
        <f t="shared" si="75"/>
        <v>0</v>
      </c>
      <c r="BN91" s="20">
        <f t="shared" si="75"/>
        <v>0</v>
      </c>
      <c r="BO91" s="20">
        <f t="shared" si="75"/>
        <v>0</v>
      </c>
      <c r="BP91" s="20">
        <f t="shared" si="75"/>
        <v>0</v>
      </c>
      <c r="BQ91" s="20">
        <f t="shared" si="75"/>
        <v>0</v>
      </c>
      <c r="BR91" s="20">
        <f t="shared" si="75"/>
        <v>0</v>
      </c>
      <c r="BS91" s="20">
        <f t="shared" si="75"/>
        <v>8850000</v>
      </c>
      <c r="BT91" s="20">
        <f t="shared" si="76"/>
        <v>0</v>
      </c>
      <c r="BU91" s="20">
        <f t="shared" si="76"/>
        <v>0</v>
      </c>
      <c r="BV91" s="20">
        <f t="shared" si="76"/>
        <v>0</v>
      </c>
      <c r="BW91" s="20">
        <f t="shared" si="76"/>
        <v>0</v>
      </c>
      <c r="BX91" s="20"/>
      <c r="BY91" s="20">
        <f t="shared" si="77"/>
        <v>0</v>
      </c>
      <c r="BZ91" s="21">
        <f t="shared" si="68"/>
        <v>0.115</v>
      </c>
      <c r="CA91" s="20">
        <f t="shared" si="78"/>
        <v>1150000</v>
      </c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>
        <f>+'[1]FEBRERO 2019'!$H$1439</f>
        <v>1150000</v>
      </c>
      <c r="CR91" s="20"/>
      <c r="CS91" s="20"/>
      <c r="CT91" s="20"/>
      <c r="CU91" s="20"/>
      <c r="CV91" s="20"/>
      <c r="CW91" s="20"/>
      <c r="CX91" s="21">
        <f t="shared" si="79"/>
        <v>0.88500000000000001</v>
      </c>
      <c r="CY91" s="20">
        <f t="shared" si="44"/>
        <v>8850000</v>
      </c>
      <c r="CZ91" s="20">
        <f t="shared" si="80"/>
        <v>0</v>
      </c>
      <c r="DA91" s="20">
        <f t="shared" si="80"/>
        <v>0</v>
      </c>
      <c r="DB91" s="20"/>
      <c r="DC91" s="20">
        <f t="shared" si="81"/>
        <v>0</v>
      </c>
      <c r="DD91" s="20">
        <f t="shared" si="81"/>
        <v>0</v>
      </c>
      <c r="DE91" s="20">
        <f t="shared" si="81"/>
        <v>0</v>
      </c>
      <c r="DF91" s="20">
        <f t="shared" si="81"/>
        <v>0</v>
      </c>
      <c r="DG91" s="20">
        <f t="shared" si="81"/>
        <v>0</v>
      </c>
      <c r="DH91" s="20">
        <f t="shared" si="81"/>
        <v>0</v>
      </c>
      <c r="DI91" s="20">
        <f t="shared" si="81"/>
        <v>0</v>
      </c>
      <c r="DJ91" s="20">
        <f t="shared" si="81"/>
        <v>0</v>
      </c>
      <c r="DK91" s="20">
        <f t="shared" si="81"/>
        <v>0</v>
      </c>
      <c r="DL91" s="20">
        <f t="shared" si="81"/>
        <v>0</v>
      </c>
      <c r="DM91" s="20">
        <f t="shared" si="81"/>
        <v>0</v>
      </c>
      <c r="DN91" s="20">
        <f t="shared" si="81"/>
        <v>0</v>
      </c>
      <c r="DO91" s="20">
        <f t="shared" si="81"/>
        <v>8850000</v>
      </c>
      <c r="DP91" s="20">
        <f t="shared" si="81"/>
        <v>0</v>
      </c>
      <c r="DQ91" s="20">
        <f t="shared" si="81"/>
        <v>0</v>
      </c>
      <c r="DR91" s="20">
        <f t="shared" si="81"/>
        <v>0</v>
      </c>
      <c r="DS91" s="20">
        <f t="shared" si="82"/>
        <v>0</v>
      </c>
      <c r="DT91" s="20"/>
      <c r="DU91" s="20">
        <f t="shared" si="83"/>
        <v>0</v>
      </c>
    </row>
    <row r="92" spans="1:125" ht="31.5" customHeight="1" x14ac:dyDescent="0.3">
      <c r="A92" s="57"/>
      <c r="B92" s="202"/>
      <c r="C92" s="27" t="s">
        <v>262</v>
      </c>
      <c r="D92" s="26" t="s">
        <v>263</v>
      </c>
      <c r="E92" s="18">
        <v>520</v>
      </c>
      <c r="F92" s="19" t="s">
        <v>131</v>
      </c>
      <c r="G92" s="20">
        <f t="shared" si="60"/>
        <v>10000000</v>
      </c>
      <c r="H92" s="29"/>
      <c r="I92" s="29"/>
      <c r="J92" s="29"/>
      <c r="K92" s="29"/>
      <c r="L92" s="29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0"/>
      <c r="AD92" s="21">
        <f t="shared" si="67"/>
        <v>0</v>
      </c>
      <c r="AE92" s="20">
        <f t="shared" si="84"/>
        <v>0</v>
      </c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1">
        <f t="shared" si="14"/>
        <v>1</v>
      </c>
      <c r="BC92" s="20">
        <f t="shared" si="74"/>
        <v>10000000</v>
      </c>
      <c r="BD92" s="20">
        <f t="shared" si="75"/>
        <v>0</v>
      </c>
      <c r="BE92" s="20">
        <f t="shared" si="75"/>
        <v>0</v>
      </c>
      <c r="BF92" s="20">
        <f t="shared" si="75"/>
        <v>0</v>
      </c>
      <c r="BG92" s="20">
        <f t="shared" si="75"/>
        <v>0</v>
      </c>
      <c r="BH92" s="20">
        <f t="shared" si="75"/>
        <v>0</v>
      </c>
      <c r="BI92" s="20">
        <f t="shared" si="75"/>
        <v>0</v>
      </c>
      <c r="BJ92" s="20">
        <f t="shared" si="75"/>
        <v>0</v>
      </c>
      <c r="BK92" s="20">
        <f t="shared" si="75"/>
        <v>0</v>
      </c>
      <c r="BL92" s="20">
        <f t="shared" si="75"/>
        <v>0</v>
      </c>
      <c r="BM92" s="20">
        <f t="shared" si="75"/>
        <v>0</v>
      </c>
      <c r="BN92" s="20">
        <f t="shared" si="75"/>
        <v>0</v>
      </c>
      <c r="BO92" s="20">
        <f t="shared" si="75"/>
        <v>0</v>
      </c>
      <c r="BP92" s="20">
        <f t="shared" si="75"/>
        <v>0</v>
      </c>
      <c r="BQ92" s="20">
        <f t="shared" si="75"/>
        <v>0</v>
      </c>
      <c r="BR92" s="20">
        <f t="shared" si="75"/>
        <v>0</v>
      </c>
      <c r="BS92" s="20">
        <f t="shared" si="75"/>
        <v>10000000</v>
      </c>
      <c r="BT92" s="20">
        <f t="shared" si="76"/>
        <v>0</v>
      </c>
      <c r="BU92" s="20">
        <f t="shared" si="76"/>
        <v>0</v>
      </c>
      <c r="BV92" s="20">
        <f t="shared" si="76"/>
        <v>0</v>
      </c>
      <c r="BW92" s="20">
        <f t="shared" si="76"/>
        <v>0</v>
      </c>
      <c r="BX92" s="20"/>
      <c r="BY92" s="20">
        <f t="shared" si="77"/>
        <v>0</v>
      </c>
      <c r="BZ92" s="21">
        <f t="shared" si="68"/>
        <v>0</v>
      </c>
      <c r="CA92" s="20">
        <f t="shared" si="78"/>
        <v>0</v>
      </c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1">
        <f t="shared" si="79"/>
        <v>1</v>
      </c>
      <c r="CY92" s="20">
        <f t="shared" si="44"/>
        <v>10000000</v>
      </c>
      <c r="CZ92" s="20">
        <f t="shared" si="80"/>
        <v>0</v>
      </c>
      <c r="DA92" s="20">
        <f t="shared" si="80"/>
        <v>0</v>
      </c>
      <c r="DB92" s="20"/>
      <c r="DC92" s="20">
        <f t="shared" si="81"/>
        <v>0</v>
      </c>
      <c r="DD92" s="20">
        <f t="shared" si="81"/>
        <v>0</v>
      </c>
      <c r="DE92" s="20">
        <f t="shared" si="81"/>
        <v>0</v>
      </c>
      <c r="DF92" s="20">
        <f t="shared" si="81"/>
        <v>0</v>
      </c>
      <c r="DG92" s="20">
        <f t="shared" si="81"/>
        <v>0</v>
      </c>
      <c r="DH92" s="20">
        <f t="shared" si="81"/>
        <v>0</v>
      </c>
      <c r="DI92" s="20">
        <f t="shared" si="81"/>
        <v>0</v>
      </c>
      <c r="DJ92" s="20">
        <f t="shared" si="81"/>
        <v>0</v>
      </c>
      <c r="DK92" s="20">
        <f t="shared" si="81"/>
        <v>0</v>
      </c>
      <c r="DL92" s="20">
        <f t="shared" si="81"/>
        <v>0</v>
      </c>
      <c r="DM92" s="20">
        <f t="shared" si="81"/>
        <v>0</v>
      </c>
      <c r="DN92" s="20">
        <f t="shared" si="81"/>
        <v>0</v>
      </c>
      <c r="DO92" s="20">
        <f t="shared" si="81"/>
        <v>10000000</v>
      </c>
      <c r="DP92" s="20">
        <f t="shared" si="81"/>
        <v>0</v>
      </c>
      <c r="DQ92" s="20">
        <f t="shared" si="81"/>
        <v>0</v>
      </c>
      <c r="DR92" s="20">
        <f t="shared" si="81"/>
        <v>0</v>
      </c>
      <c r="DS92" s="20">
        <f t="shared" si="82"/>
        <v>0</v>
      </c>
      <c r="DT92" s="20"/>
      <c r="DU92" s="20">
        <f t="shared" si="83"/>
        <v>0</v>
      </c>
    </row>
    <row r="93" spans="1:125" ht="31.5" customHeight="1" x14ac:dyDescent="0.3">
      <c r="A93" s="57"/>
      <c r="B93" s="58"/>
      <c r="C93" s="59" t="s">
        <v>264</v>
      </c>
      <c r="D93" s="26" t="s">
        <v>265</v>
      </c>
      <c r="E93" s="42">
        <v>520</v>
      </c>
      <c r="F93" s="19" t="s">
        <v>131</v>
      </c>
      <c r="G93" s="20">
        <f t="shared" si="60"/>
        <v>30000000</v>
      </c>
      <c r="H93" s="29"/>
      <c r="I93" s="29"/>
      <c r="J93" s="29"/>
      <c r="K93" s="29"/>
      <c r="L93" s="29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>
        <v>30000000</v>
      </c>
      <c r="Y93" s="20"/>
      <c r="Z93" s="20"/>
      <c r="AA93" s="20"/>
      <c r="AB93" s="20"/>
      <c r="AC93" s="20"/>
      <c r="AD93" s="21">
        <f t="shared" si="67"/>
        <v>0</v>
      </c>
      <c r="AE93" s="20">
        <f t="shared" si="84"/>
        <v>0</v>
      </c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1">
        <f t="shared" si="14"/>
        <v>1</v>
      </c>
      <c r="BC93" s="20">
        <f t="shared" si="74"/>
        <v>30000000</v>
      </c>
      <c r="BD93" s="20">
        <f t="shared" si="75"/>
        <v>0</v>
      </c>
      <c r="BE93" s="20">
        <f t="shared" si="75"/>
        <v>0</v>
      </c>
      <c r="BF93" s="20">
        <f t="shared" si="75"/>
        <v>0</v>
      </c>
      <c r="BG93" s="20">
        <f t="shared" si="75"/>
        <v>0</v>
      </c>
      <c r="BH93" s="20">
        <f t="shared" si="75"/>
        <v>0</v>
      </c>
      <c r="BI93" s="20">
        <f t="shared" si="75"/>
        <v>0</v>
      </c>
      <c r="BJ93" s="20">
        <f t="shared" si="75"/>
        <v>0</v>
      </c>
      <c r="BK93" s="20">
        <f t="shared" si="75"/>
        <v>0</v>
      </c>
      <c r="BL93" s="20">
        <f t="shared" si="75"/>
        <v>0</v>
      </c>
      <c r="BM93" s="20">
        <f t="shared" si="75"/>
        <v>0</v>
      </c>
      <c r="BN93" s="20">
        <f t="shared" si="75"/>
        <v>0</v>
      </c>
      <c r="BO93" s="20">
        <f t="shared" si="75"/>
        <v>0</v>
      </c>
      <c r="BP93" s="20">
        <f t="shared" si="75"/>
        <v>0</v>
      </c>
      <c r="BQ93" s="20">
        <f t="shared" si="75"/>
        <v>0</v>
      </c>
      <c r="BR93" s="20">
        <f t="shared" si="75"/>
        <v>0</v>
      </c>
      <c r="BS93" s="20">
        <f t="shared" si="75"/>
        <v>0</v>
      </c>
      <c r="BT93" s="20">
        <f t="shared" si="76"/>
        <v>30000000</v>
      </c>
      <c r="BU93" s="20">
        <f t="shared" si="76"/>
        <v>0</v>
      </c>
      <c r="BV93" s="20">
        <f t="shared" si="76"/>
        <v>0</v>
      </c>
      <c r="BW93" s="20">
        <f t="shared" si="76"/>
        <v>0</v>
      </c>
      <c r="BX93" s="20"/>
      <c r="BY93" s="20">
        <f t="shared" si="77"/>
        <v>0</v>
      </c>
      <c r="BZ93" s="21">
        <f t="shared" si="68"/>
        <v>0</v>
      </c>
      <c r="CA93" s="20">
        <f t="shared" si="78"/>
        <v>0</v>
      </c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1">
        <f t="shared" si="79"/>
        <v>1</v>
      </c>
      <c r="CY93" s="20">
        <f t="shared" si="44"/>
        <v>30000000</v>
      </c>
      <c r="CZ93" s="20">
        <f t="shared" si="80"/>
        <v>0</v>
      </c>
      <c r="DA93" s="20">
        <f t="shared" si="80"/>
        <v>0</v>
      </c>
      <c r="DB93" s="20"/>
      <c r="DC93" s="20">
        <f t="shared" si="81"/>
        <v>0</v>
      </c>
      <c r="DD93" s="20">
        <f t="shared" si="81"/>
        <v>0</v>
      </c>
      <c r="DE93" s="20">
        <f t="shared" si="81"/>
        <v>0</v>
      </c>
      <c r="DF93" s="20">
        <f t="shared" si="81"/>
        <v>0</v>
      </c>
      <c r="DG93" s="20">
        <f t="shared" si="81"/>
        <v>0</v>
      </c>
      <c r="DH93" s="20">
        <f t="shared" si="81"/>
        <v>0</v>
      </c>
      <c r="DI93" s="20">
        <f t="shared" si="81"/>
        <v>0</v>
      </c>
      <c r="DJ93" s="20">
        <f t="shared" si="81"/>
        <v>0</v>
      </c>
      <c r="DK93" s="20">
        <f t="shared" si="81"/>
        <v>0</v>
      </c>
      <c r="DL93" s="20">
        <f t="shared" si="81"/>
        <v>0</v>
      </c>
      <c r="DM93" s="20">
        <f t="shared" si="81"/>
        <v>0</v>
      </c>
      <c r="DN93" s="20">
        <f t="shared" si="81"/>
        <v>0</v>
      </c>
      <c r="DO93" s="20">
        <f t="shared" si="81"/>
        <v>0</v>
      </c>
      <c r="DP93" s="20">
        <f t="shared" si="81"/>
        <v>30000000</v>
      </c>
      <c r="DQ93" s="20">
        <f t="shared" si="81"/>
        <v>0</v>
      </c>
      <c r="DR93" s="20">
        <f t="shared" si="81"/>
        <v>0</v>
      </c>
      <c r="DS93" s="20">
        <f t="shared" si="82"/>
        <v>0</v>
      </c>
      <c r="DT93" s="20"/>
      <c r="DU93" s="20">
        <f t="shared" si="83"/>
        <v>0</v>
      </c>
    </row>
    <row r="94" spans="1:125" ht="22.5" customHeight="1" x14ac:dyDescent="0.3">
      <c r="A94" s="215" t="s">
        <v>228</v>
      </c>
      <c r="B94" s="201" t="s">
        <v>266</v>
      </c>
      <c r="C94" s="27" t="s">
        <v>267</v>
      </c>
      <c r="D94" s="17" t="s">
        <v>268</v>
      </c>
      <c r="E94" s="18">
        <v>520</v>
      </c>
      <c r="F94" s="19" t="s">
        <v>131</v>
      </c>
      <c r="G94" s="20">
        <f t="shared" si="60"/>
        <v>25000000</v>
      </c>
      <c r="H94" s="29"/>
      <c r="I94" s="20">
        <v>25000000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1">
        <f>+AE94/G94</f>
        <v>0.73722339999999997</v>
      </c>
      <c r="AE94" s="20">
        <f t="shared" si="84"/>
        <v>18430585</v>
      </c>
      <c r="AF94" s="20"/>
      <c r="AG94" s="20">
        <f>+'[2]ENERO 2019'!$K$1247</f>
        <v>18430585</v>
      </c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1">
        <f t="shared" si="14"/>
        <v>0.26277660000000003</v>
      </c>
      <c r="BC94" s="20">
        <f t="shared" si="74"/>
        <v>6569415</v>
      </c>
      <c r="BD94" s="20">
        <f t="shared" si="75"/>
        <v>0</v>
      </c>
      <c r="BE94" s="20">
        <f t="shared" si="75"/>
        <v>6569415</v>
      </c>
      <c r="BF94" s="20">
        <f t="shared" si="75"/>
        <v>0</v>
      </c>
      <c r="BG94" s="20">
        <f t="shared" si="75"/>
        <v>0</v>
      </c>
      <c r="BH94" s="20">
        <f t="shared" si="75"/>
        <v>0</v>
      </c>
      <c r="BI94" s="20">
        <f t="shared" si="75"/>
        <v>0</v>
      </c>
      <c r="BJ94" s="20">
        <f t="shared" si="75"/>
        <v>0</v>
      </c>
      <c r="BK94" s="20">
        <f t="shared" si="75"/>
        <v>0</v>
      </c>
      <c r="BL94" s="20">
        <f t="shared" si="75"/>
        <v>0</v>
      </c>
      <c r="BM94" s="20">
        <f t="shared" si="75"/>
        <v>0</v>
      </c>
      <c r="BN94" s="20">
        <f t="shared" si="75"/>
        <v>0</v>
      </c>
      <c r="BO94" s="20">
        <f t="shared" si="75"/>
        <v>0</v>
      </c>
      <c r="BP94" s="20">
        <f t="shared" si="75"/>
        <v>0</v>
      </c>
      <c r="BQ94" s="20">
        <f t="shared" si="75"/>
        <v>0</v>
      </c>
      <c r="BR94" s="20">
        <f t="shared" si="75"/>
        <v>0</v>
      </c>
      <c r="BS94" s="20">
        <f t="shared" ref="BN94:BW98" si="85">W94-AU94</f>
        <v>0</v>
      </c>
      <c r="BT94" s="20">
        <f t="shared" si="85"/>
        <v>0</v>
      </c>
      <c r="BU94" s="20">
        <f t="shared" si="85"/>
        <v>0</v>
      </c>
      <c r="BV94" s="20">
        <f t="shared" si="85"/>
        <v>0</v>
      </c>
      <c r="BW94" s="20">
        <f t="shared" si="85"/>
        <v>0</v>
      </c>
      <c r="BX94" s="20"/>
      <c r="BY94" s="20">
        <f t="shared" si="77"/>
        <v>0</v>
      </c>
      <c r="BZ94" s="21">
        <f>+CA94/G94</f>
        <v>0.73506055999999997</v>
      </c>
      <c r="CA94" s="20">
        <f t="shared" si="78"/>
        <v>18376514</v>
      </c>
      <c r="CB94" s="20"/>
      <c r="CC94" s="20">
        <f>+'[2]ENERO 2019'!$H$1245</f>
        <v>18376514</v>
      </c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1">
        <f t="shared" si="79"/>
        <v>0.26493944000000003</v>
      </c>
      <c r="CY94" s="20">
        <f t="shared" si="44"/>
        <v>6623486</v>
      </c>
      <c r="CZ94" s="20">
        <f t="shared" si="80"/>
        <v>0</v>
      </c>
      <c r="DA94" s="20">
        <f t="shared" si="80"/>
        <v>6623486</v>
      </c>
      <c r="DB94" s="20"/>
      <c r="DC94" s="20">
        <f t="shared" si="81"/>
        <v>0</v>
      </c>
      <c r="DD94" s="20">
        <f t="shared" si="81"/>
        <v>0</v>
      </c>
      <c r="DE94" s="20">
        <f t="shared" si="81"/>
        <v>0</v>
      </c>
      <c r="DF94" s="20">
        <f t="shared" si="81"/>
        <v>0</v>
      </c>
      <c r="DG94" s="20">
        <f t="shared" si="81"/>
        <v>0</v>
      </c>
      <c r="DH94" s="20">
        <f t="shared" si="81"/>
        <v>0</v>
      </c>
      <c r="DI94" s="20">
        <f t="shared" si="81"/>
        <v>0</v>
      </c>
      <c r="DJ94" s="20">
        <f t="shared" si="81"/>
        <v>0</v>
      </c>
      <c r="DK94" s="20">
        <f t="shared" si="81"/>
        <v>0</v>
      </c>
      <c r="DL94" s="20">
        <f t="shared" si="81"/>
        <v>0</v>
      </c>
      <c r="DM94" s="20">
        <f t="shared" si="81"/>
        <v>0</v>
      </c>
      <c r="DN94" s="20">
        <f t="shared" si="81"/>
        <v>0</v>
      </c>
      <c r="DO94" s="20">
        <f t="shared" si="81"/>
        <v>0</v>
      </c>
      <c r="DP94" s="20">
        <f t="shared" si="81"/>
        <v>0</v>
      </c>
      <c r="DQ94" s="20">
        <f t="shared" si="81"/>
        <v>0</v>
      </c>
      <c r="DR94" s="20">
        <f t="shared" ref="DR94:DR101" si="86">Z94-CT94</f>
        <v>0</v>
      </c>
      <c r="DS94" s="20">
        <f t="shared" si="82"/>
        <v>0</v>
      </c>
      <c r="DT94" s="20"/>
      <c r="DU94" s="20">
        <f t="shared" si="83"/>
        <v>0</v>
      </c>
    </row>
    <row r="95" spans="1:125" ht="21.75" customHeight="1" x14ac:dyDescent="0.3">
      <c r="A95" s="206"/>
      <c r="B95" s="203"/>
      <c r="C95" s="27" t="s">
        <v>269</v>
      </c>
      <c r="D95" s="17" t="s">
        <v>270</v>
      </c>
      <c r="E95" s="18">
        <v>520</v>
      </c>
      <c r="F95" s="19" t="s">
        <v>131</v>
      </c>
      <c r="G95" s="20">
        <f t="shared" si="60"/>
        <v>40000000</v>
      </c>
      <c r="H95" s="29"/>
      <c r="I95" s="20">
        <v>40000000</v>
      </c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40"/>
      <c r="X95" s="20"/>
      <c r="Y95" s="20"/>
      <c r="Z95" s="20"/>
      <c r="AA95" s="20"/>
      <c r="AB95" s="20"/>
      <c r="AC95" s="20"/>
      <c r="AD95" s="21">
        <f>+AE95/G95</f>
        <v>0.95546067499999998</v>
      </c>
      <c r="AE95" s="20">
        <f t="shared" si="84"/>
        <v>38218427</v>
      </c>
      <c r="AF95" s="20"/>
      <c r="AG95" s="20">
        <f>+'[1]FEBRERO 2019'!$K$1470</f>
        <v>38218427</v>
      </c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1">
        <f t="shared" si="14"/>
        <v>4.4539325000000018E-2</v>
      </c>
      <c r="BC95" s="20">
        <f t="shared" si="74"/>
        <v>1781573</v>
      </c>
      <c r="BD95" s="20">
        <f t="shared" ref="BD95:BM98" si="87">H95-AF95</f>
        <v>0</v>
      </c>
      <c r="BE95" s="20">
        <f t="shared" si="87"/>
        <v>1781573</v>
      </c>
      <c r="BF95" s="20">
        <f t="shared" si="87"/>
        <v>0</v>
      </c>
      <c r="BG95" s="20">
        <f t="shared" si="87"/>
        <v>0</v>
      </c>
      <c r="BH95" s="20">
        <f t="shared" si="87"/>
        <v>0</v>
      </c>
      <c r="BI95" s="20">
        <f t="shared" si="87"/>
        <v>0</v>
      </c>
      <c r="BJ95" s="20">
        <f t="shared" si="87"/>
        <v>0</v>
      </c>
      <c r="BK95" s="20">
        <f t="shared" si="87"/>
        <v>0</v>
      </c>
      <c r="BL95" s="20">
        <f t="shared" si="87"/>
        <v>0</v>
      </c>
      <c r="BM95" s="20">
        <f t="shared" si="87"/>
        <v>0</v>
      </c>
      <c r="BN95" s="20">
        <f t="shared" si="85"/>
        <v>0</v>
      </c>
      <c r="BO95" s="20">
        <f t="shared" si="85"/>
        <v>0</v>
      </c>
      <c r="BP95" s="20">
        <f t="shared" si="85"/>
        <v>0</v>
      </c>
      <c r="BQ95" s="20">
        <f t="shared" si="85"/>
        <v>0</v>
      </c>
      <c r="BR95" s="20">
        <f t="shared" si="85"/>
        <v>0</v>
      </c>
      <c r="BS95" s="20">
        <f t="shared" si="85"/>
        <v>0</v>
      </c>
      <c r="BT95" s="20">
        <f t="shared" si="85"/>
        <v>0</v>
      </c>
      <c r="BU95" s="20">
        <f t="shared" si="85"/>
        <v>0</v>
      </c>
      <c r="BV95" s="20">
        <f t="shared" si="85"/>
        <v>0</v>
      </c>
      <c r="BW95" s="20">
        <f t="shared" si="85"/>
        <v>0</v>
      </c>
      <c r="BX95" s="20"/>
      <c r="BY95" s="20">
        <f t="shared" si="77"/>
        <v>0</v>
      </c>
      <c r="BZ95" s="21">
        <f>+CA95/G95</f>
        <v>0.95546067499999998</v>
      </c>
      <c r="CA95" s="20">
        <f t="shared" si="78"/>
        <v>38218427</v>
      </c>
      <c r="CB95" s="20"/>
      <c r="CC95" s="20">
        <f>+'[1]FEBRERO 2019'!$H$1468</f>
        <v>38218427</v>
      </c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1">
        <f t="shared" si="79"/>
        <v>4.4539325000000018E-2</v>
      </c>
      <c r="CY95" s="20">
        <f t="shared" si="44"/>
        <v>1781573</v>
      </c>
      <c r="CZ95" s="20">
        <f t="shared" ref="CZ95:DA101" si="88">H95-CB95</f>
        <v>0</v>
      </c>
      <c r="DA95" s="20">
        <f t="shared" si="88"/>
        <v>1781573</v>
      </c>
      <c r="DB95" s="20"/>
      <c r="DC95" s="20">
        <f t="shared" ref="DC95:DQ101" si="89">K95-CE95</f>
        <v>0</v>
      </c>
      <c r="DD95" s="20">
        <f t="shared" si="89"/>
        <v>0</v>
      </c>
      <c r="DE95" s="20">
        <f t="shared" si="89"/>
        <v>0</v>
      </c>
      <c r="DF95" s="20">
        <f t="shared" si="89"/>
        <v>0</v>
      </c>
      <c r="DG95" s="20">
        <f t="shared" si="89"/>
        <v>0</v>
      </c>
      <c r="DH95" s="20">
        <f t="shared" si="89"/>
        <v>0</v>
      </c>
      <c r="DI95" s="20">
        <f t="shared" si="89"/>
        <v>0</v>
      </c>
      <c r="DJ95" s="20">
        <f t="shared" si="89"/>
        <v>0</v>
      </c>
      <c r="DK95" s="20">
        <f t="shared" si="89"/>
        <v>0</v>
      </c>
      <c r="DL95" s="20">
        <f t="shared" si="89"/>
        <v>0</v>
      </c>
      <c r="DM95" s="20">
        <f t="shared" si="89"/>
        <v>0</v>
      </c>
      <c r="DN95" s="20">
        <f t="shared" si="89"/>
        <v>0</v>
      </c>
      <c r="DO95" s="20">
        <f t="shared" si="89"/>
        <v>0</v>
      </c>
      <c r="DP95" s="20">
        <f t="shared" si="89"/>
        <v>0</v>
      </c>
      <c r="DQ95" s="20">
        <f t="shared" si="89"/>
        <v>0</v>
      </c>
      <c r="DR95" s="20">
        <f t="shared" si="86"/>
        <v>0</v>
      </c>
      <c r="DS95" s="20">
        <f t="shared" si="82"/>
        <v>0</v>
      </c>
      <c r="DT95" s="20"/>
      <c r="DU95" s="20">
        <f t="shared" si="83"/>
        <v>0</v>
      </c>
    </row>
    <row r="96" spans="1:125" ht="32.25" customHeight="1" x14ac:dyDescent="0.3">
      <c r="A96" s="206"/>
      <c r="B96" s="60" t="s">
        <v>271</v>
      </c>
      <c r="C96" s="27" t="s">
        <v>272</v>
      </c>
      <c r="D96" s="17" t="s">
        <v>273</v>
      </c>
      <c r="E96" s="18">
        <v>520</v>
      </c>
      <c r="F96" s="19" t="s">
        <v>131</v>
      </c>
      <c r="G96" s="20">
        <f t="shared" si="60"/>
        <v>15000000</v>
      </c>
      <c r="H96" s="29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40">
        <v>15000000</v>
      </c>
      <c r="X96" s="20"/>
      <c r="Y96" s="20"/>
      <c r="Z96" s="20"/>
      <c r="AA96" s="20"/>
      <c r="AB96" s="20"/>
      <c r="AC96" s="20"/>
      <c r="AD96" s="21">
        <f t="shared" ref="AD96:AD113" si="90">+AE96/G96</f>
        <v>0</v>
      </c>
      <c r="AE96" s="20">
        <f t="shared" si="84"/>
        <v>0</v>
      </c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1">
        <f t="shared" si="14"/>
        <v>1</v>
      </c>
      <c r="BC96" s="20">
        <f t="shared" si="74"/>
        <v>15000000</v>
      </c>
      <c r="BD96" s="20">
        <f t="shared" si="87"/>
        <v>0</v>
      </c>
      <c r="BE96" s="20">
        <f t="shared" si="87"/>
        <v>0</v>
      </c>
      <c r="BF96" s="20">
        <f t="shared" si="87"/>
        <v>0</v>
      </c>
      <c r="BG96" s="20">
        <f t="shared" si="87"/>
        <v>0</v>
      </c>
      <c r="BH96" s="20">
        <f t="shared" si="87"/>
        <v>0</v>
      </c>
      <c r="BI96" s="20">
        <f t="shared" si="87"/>
        <v>0</v>
      </c>
      <c r="BJ96" s="20">
        <f t="shared" si="87"/>
        <v>0</v>
      </c>
      <c r="BK96" s="20">
        <f t="shared" si="87"/>
        <v>0</v>
      </c>
      <c r="BL96" s="20">
        <f t="shared" si="87"/>
        <v>0</v>
      </c>
      <c r="BM96" s="20">
        <f t="shared" si="87"/>
        <v>0</v>
      </c>
      <c r="BN96" s="20">
        <f t="shared" si="85"/>
        <v>0</v>
      </c>
      <c r="BO96" s="20">
        <f t="shared" si="85"/>
        <v>0</v>
      </c>
      <c r="BP96" s="20">
        <f t="shared" si="85"/>
        <v>0</v>
      </c>
      <c r="BQ96" s="20">
        <f t="shared" si="85"/>
        <v>0</v>
      </c>
      <c r="BR96" s="20">
        <f t="shared" si="85"/>
        <v>0</v>
      </c>
      <c r="BS96" s="20">
        <f t="shared" si="85"/>
        <v>15000000</v>
      </c>
      <c r="BT96" s="20">
        <f t="shared" si="85"/>
        <v>0</v>
      </c>
      <c r="BU96" s="20">
        <f t="shared" si="85"/>
        <v>0</v>
      </c>
      <c r="BV96" s="20">
        <f t="shared" si="85"/>
        <v>0</v>
      </c>
      <c r="BW96" s="20">
        <f t="shared" si="85"/>
        <v>0</v>
      </c>
      <c r="BX96" s="20"/>
      <c r="BY96" s="20">
        <f t="shared" si="77"/>
        <v>0</v>
      </c>
      <c r="BZ96" s="21">
        <f t="shared" ref="BZ96:BZ108" si="91">+CA96/G96</f>
        <v>0</v>
      </c>
      <c r="CA96" s="20">
        <f t="shared" si="78"/>
        <v>0</v>
      </c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1">
        <f t="shared" si="79"/>
        <v>1</v>
      </c>
      <c r="CY96" s="20">
        <f t="shared" si="44"/>
        <v>15000000</v>
      </c>
      <c r="CZ96" s="20">
        <f t="shared" si="88"/>
        <v>0</v>
      </c>
      <c r="DA96" s="20">
        <f t="shared" si="88"/>
        <v>0</v>
      </c>
      <c r="DB96" s="20"/>
      <c r="DC96" s="20">
        <f t="shared" si="89"/>
        <v>0</v>
      </c>
      <c r="DD96" s="20">
        <f t="shared" si="89"/>
        <v>0</v>
      </c>
      <c r="DE96" s="20">
        <f t="shared" si="89"/>
        <v>0</v>
      </c>
      <c r="DF96" s="20">
        <f t="shared" si="89"/>
        <v>0</v>
      </c>
      <c r="DG96" s="20">
        <f t="shared" si="89"/>
        <v>0</v>
      </c>
      <c r="DH96" s="20">
        <f t="shared" si="89"/>
        <v>0</v>
      </c>
      <c r="DI96" s="20">
        <f t="shared" si="89"/>
        <v>0</v>
      </c>
      <c r="DJ96" s="20">
        <f t="shared" si="89"/>
        <v>0</v>
      </c>
      <c r="DK96" s="20">
        <f t="shared" si="89"/>
        <v>0</v>
      </c>
      <c r="DL96" s="20">
        <f t="shared" si="89"/>
        <v>0</v>
      </c>
      <c r="DM96" s="20">
        <f t="shared" si="89"/>
        <v>0</v>
      </c>
      <c r="DN96" s="20">
        <f t="shared" si="89"/>
        <v>0</v>
      </c>
      <c r="DO96" s="20">
        <f t="shared" si="89"/>
        <v>15000000</v>
      </c>
      <c r="DP96" s="20">
        <f t="shared" si="89"/>
        <v>0</v>
      </c>
      <c r="DQ96" s="20">
        <f t="shared" si="89"/>
        <v>0</v>
      </c>
      <c r="DR96" s="20">
        <f t="shared" si="86"/>
        <v>0</v>
      </c>
      <c r="DS96" s="20">
        <f t="shared" si="82"/>
        <v>0</v>
      </c>
      <c r="DT96" s="20"/>
      <c r="DU96" s="20">
        <f t="shared" si="83"/>
        <v>0</v>
      </c>
    </row>
    <row r="97" spans="1:125" ht="24" customHeight="1" x14ac:dyDescent="0.3">
      <c r="A97" s="206"/>
      <c r="B97" s="61" t="s">
        <v>274</v>
      </c>
      <c r="C97" s="27" t="s">
        <v>275</v>
      </c>
      <c r="D97" s="60" t="s">
        <v>276</v>
      </c>
      <c r="E97" s="18">
        <v>520</v>
      </c>
      <c r="F97" s="62" t="s">
        <v>131</v>
      </c>
      <c r="G97" s="20">
        <f t="shared" si="60"/>
        <v>50000000</v>
      </c>
      <c r="H97" s="29"/>
      <c r="I97" s="20">
        <v>50000000</v>
      </c>
      <c r="J97" s="40"/>
      <c r="K97" s="63"/>
      <c r="L97" s="40"/>
      <c r="M97" s="29"/>
      <c r="N97" s="29"/>
      <c r="O97" s="29"/>
      <c r="P97" s="29"/>
      <c r="Q97" s="29"/>
      <c r="R97" s="24"/>
      <c r="S97" s="24"/>
      <c r="T97" s="24"/>
      <c r="U97" s="24"/>
      <c r="V97" s="29"/>
      <c r="W97" s="40"/>
      <c r="X97" s="20"/>
      <c r="Y97" s="20"/>
      <c r="Z97" s="29"/>
      <c r="AA97" s="29"/>
      <c r="AB97" s="29"/>
      <c r="AC97" s="64"/>
      <c r="AD97" s="21">
        <f t="shared" si="90"/>
        <v>0.48</v>
      </c>
      <c r="AE97" s="20">
        <f t="shared" si="84"/>
        <v>24000000</v>
      </c>
      <c r="AF97" s="20"/>
      <c r="AG97" s="20">
        <f>+'[2]ENERO 2019'!$K$1273</f>
        <v>24000000</v>
      </c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1">
        <f t="shared" si="14"/>
        <v>0.52</v>
      </c>
      <c r="BC97" s="20">
        <f t="shared" si="74"/>
        <v>26000000</v>
      </c>
      <c r="BD97" s="20">
        <f t="shared" si="87"/>
        <v>0</v>
      </c>
      <c r="BE97" s="20">
        <f t="shared" si="87"/>
        <v>26000000</v>
      </c>
      <c r="BF97" s="20">
        <f t="shared" si="87"/>
        <v>0</v>
      </c>
      <c r="BG97" s="20">
        <f t="shared" si="87"/>
        <v>0</v>
      </c>
      <c r="BH97" s="20">
        <f t="shared" si="87"/>
        <v>0</v>
      </c>
      <c r="BI97" s="20">
        <f t="shared" si="87"/>
        <v>0</v>
      </c>
      <c r="BJ97" s="20">
        <f t="shared" si="87"/>
        <v>0</v>
      </c>
      <c r="BK97" s="20">
        <f t="shared" si="87"/>
        <v>0</v>
      </c>
      <c r="BL97" s="20">
        <f t="shared" si="87"/>
        <v>0</v>
      </c>
      <c r="BM97" s="20">
        <f t="shared" si="87"/>
        <v>0</v>
      </c>
      <c r="BN97" s="20">
        <f t="shared" si="85"/>
        <v>0</v>
      </c>
      <c r="BO97" s="20">
        <f t="shared" si="85"/>
        <v>0</v>
      </c>
      <c r="BP97" s="20">
        <f t="shared" si="85"/>
        <v>0</v>
      </c>
      <c r="BQ97" s="20">
        <f t="shared" si="85"/>
        <v>0</v>
      </c>
      <c r="BR97" s="20">
        <f t="shared" si="85"/>
        <v>0</v>
      </c>
      <c r="BS97" s="20">
        <f t="shared" si="85"/>
        <v>0</v>
      </c>
      <c r="BT97" s="20">
        <f t="shared" si="85"/>
        <v>0</v>
      </c>
      <c r="BU97" s="20">
        <f t="shared" si="85"/>
        <v>0</v>
      </c>
      <c r="BV97" s="20">
        <f t="shared" si="85"/>
        <v>0</v>
      </c>
      <c r="BW97" s="20">
        <f t="shared" si="85"/>
        <v>0</v>
      </c>
      <c r="BX97" s="20"/>
      <c r="BY97" s="20">
        <f t="shared" si="77"/>
        <v>0</v>
      </c>
      <c r="BZ97" s="21">
        <f t="shared" si="91"/>
        <v>0.48</v>
      </c>
      <c r="CA97" s="20">
        <f t="shared" si="78"/>
        <v>24000000</v>
      </c>
      <c r="CB97" s="20"/>
      <c r="CC97" s="20">
        <f>+'[2]ENERO 2019'!$H$1271</f>
        <v>24000000</v>
      </c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1">
        <f t="shared" si="79"/>
        <v>0.52</v>
      </c>
      <c r="CY97" s="20">
        <f t="shared" si="44"/>
        <v>26000000</v>
      </c>
      <c r="CZ97" s="20">
        <f t="shared" si="88"/>
        <v>0</v>
      </c>
      <c r="DA97" s="20">
        <f t="shared" si="88"/>
        <v>26000000</v>
      </c>
      <c r="DB97" s="20"/>
      <c r="DC97" s="20">
        <f t="shared" si="89"/>
        <v>0</v>
      </c>
      <c r="DD97" s="20">
        <f t="shared" si="89"/>
        <v>0</v>
      </c>
      <c r="DE97" s="20">
        <f t="shared" si="89"/>
        <v>0</v>
      </c>
      <c r="DF97" s="20">
        <f t="shared" si="89"/>
        <v>0</v>
      </c>
      <c r="DG97" s="20">
        <f t="shared" si="89"/>
        <v>0</v>
      </c>
      <c r="DH97" s="20">
        <f t="shared" si="89"/>
        <v>0</v>
      </c>
      <c r="DI97" s="20">
        <f t="shared" si="89"/>
        <v>0</v>
      </c>
      <c r="DJ97" s="20">
        <f t="shared" si="89"/>
        <v>0</v>
      </c>
      <c r="DK97" s="20">
        <f t="shared" si="89"/>
        <v>0</v>
      </c>
      <c r="DL97" s="20">
        <f t="shared" si="89"/>
        <v>0</v>
      </c>
      <c r="DM97" s="20">
        <f t="shared" si="89"/>
        <v>0</v>
      </c>
      <c r="DN97" s="20">
        <f t="shared" si="89"/>
        <v>0</v>
      </c>
      <c r="DO97" s="20">
        <f t="shared" si="89"/>
        <v>0</v>
      </c>
      <c r="DP97" s="20">
        <f t="shared" si="89"/>
        <v>0</v>
      </c>
      <c r="DQ97" s="20">
        <f t="shared" si="89"/>
        <v>0</v>
      </c>
      <c r="DR97" s="20">
        <f t="shared" si="86"/>
        <v>0</v>
      </c>
      <c r="DS97" s="20">
        <f t="shared" si="82"/>
        <v>0</v>
      </c>
      <c r="DT97" s="20"/>
      <c r="DU97" s="20">
        <f t="shared" si="83"/>
        <v>0</v>
      </c>
    </row>
    <row r="98" spans="1:125" s="70" customFormat="1" ht="31.5" customHeight="1" x14ac:dyDescent="0.3">
      <c r="A98" s="206" t="s">
        <v>228</v>
      </c>
      <c r="B98" s="65" t="s">
        <v>277</v>
      </c>
      <c r="C98" s="66" t="s">
        <v>278</v>
      </c>
      <c r="D98" s="17" t="s">
        <v>279</v>
      </c>
      <c r="E98" s="67">
        <v>520</v>
      </c>
      <c r="F98" s="62" t="s">
        <v>131</v>
      </c>
      <c r="G98" s="20">
        <f t="shared" si="60"/>
        <v>5000000</v>
      </c>
      <c r="H98" s="24"/>
      <c r="I98" s="20"/>
      <c r="J98" s="20"/>
      <c r="K98" s="24"/>
      <c r="L98" s="68"/>
      <c r="M98" s="24"/>
      <c r="N98" s="24"/>
      <c r="O98" s="24"/>
      <c r="P98" s="24"/>
      <c r="Q98" s="24"/>
      <c r="R98" s="24"/>
      <c r="S98" s="24"/>
      <c r="T98" s="24"/>
      <c r="U98" s="24"/>
      <c r="V98" s="29"/>
      <c r="W98" s="40">
        <v>5000000</v>
      </c>
      <c r="X98" s="20"/>
      <c r="Y98" s="20"/>
      <c r="Z98" s="20"/>
      <c r="AA98" s="20"/>
      <c r="AB98" s="20"/>
      <c r="AC98" s="20"/>
      <c r="AD98" s="69">
        <f t="shared" si="90"/>
        <v>0</v>
      </c>
      <c r="AE98" s="20">
        <f t="shared" si="84"/>
        <v>0</v>
      </c>
      <c r="AF98" s="68"/>
      <c r="AG98" s="68"/>
      <c r="AH98" s="68"/>
      <c r="AI98" s="68"/>
      <c r="AJ98" s="68"/>
      <c r="AK98" s="20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9">
        <f t="shared" si="14"/>
        <v>1</v>
      </c>
      <c r="BC98" s="20">
        <f t="shared" si="74"/>
        <v>5000000</v>
      </c>
      <c r="BD98" s="20">
        <f t="shared" si="87"/>
        <v>0</v>
      </c>
      <c r="BE98" s="20">
        <f t="shared" si="87"/>
        <v>0</v>
      </c>
      <c r="BF98" s="20">
        <f t="shared" si="87"/>
        <v>0</v>
      </c>
      <c r="BG98" s="20">
        <f t="shared" si="87"/>
        <v>0</v>
      </c>
      <c r="BH98" s="20">
        <f t="shared" si="87"/>
        <v>0</v>
      </c>
      <c r="BI98" s="20">
        <f t="shared" si="87"/>
        <v>0</v>
      </c>
      <c r="BJ98" s="20">
        <f t="shared" si="87"/>
        <v>0</v>
      </c>
      <c r="BK98" s="20">
        <f t="shared" si="87"/>
        <v>0</v>
      </c>
      <c r="BL98" s="20">
        <f t="shared" si="87"/>
        <v>0</v>
      </c>
      <c r="BM98" s="20">
        <f t="shared" si="87"/>
        <v>0</v>
      </c>
      <c r="BN98" s="20">
        <f t="shared" si="85"/>
        <v>0</v>
      </c>
      <c r="BO98" s="20">
        <f t="shared" si="85"/>
        <v>0</v>
      </c>
      <c r="BP98" s="20">
        <f t="shared" si="85"/>
        <v>0</v>
      </c>
      <c r="BQ98" s="20">
        <f t="shared" si="85"/>
        <v>0</v>
      </c>
      <c r="BR98" s="20">
        <f t="shared" si="85"/>
        <v>0</v>
      </c>
      <c r="BS98" s="20">
        <f t="shared" si="85"/>
        <v>5000000</v>
      </c>
      <c r="BT98" s="20">
        <f t="shared" si="85"/>
        <v>0</v>
      </c>
      <c r="BU98" s="20">
        <f t="shared" si="85"/>
        <v>0</v>
      </c>
      <c r="BV98" s="20">
        <f t="shared" si="85"/>
        <v>0</v>
      </c>
      <c r="BW98" s="20">
        <f t="shared" si="85"/>
        <v>0</v>
      </c>
      <c r="BX98" s="20"/>
      <c r="BY98" s="20">
        <f t="shared" si="77"/>
        <v>0</v>
      </c>
      <c r="BZ98" s="69">
        <f t="shared" si="91"/>
        <v>0</v>
      </c>
      <c r="CA98" s="20">
        <f t="shared" si="78"/>
        <v>0</v>
      </c>
      <c r="CB98" s="68"/>
      <c r="CC98" s="68"/>
      <c r="CD98" s="68"/>
      <c r="CE98" s="68"/>
      <c r="CF98" s="68"/>
      <c r="CG98" s="68"/>
      <c r="CH98" s="68"/>
      <c r="CI98" s="68"/>
      <c r="CJ98" s="68"/>
      <c r="CK98" s="68"/>
      <c r="CL98" s="68"/>
      <c r="CM98" s="68"/>
      <c r="CN98" s="68"/>
      <c r="CO98" s="68"/>
      <c r="CP98" s="68"/>
      <c r="CQ98" s="68"/>
      <c r="CR98" s="68"/>
      <c r="CS98" s="68"/>
      <c r="CT98" s="68"/>
      <c r="CU98" s="68"/>
      <c r="CV98" s="68"/>
      <c r="CW98" s="68"/>
      <c r="CX98" s="69">
        <f t="shared" si="79"/>
        <v>1</v>
      </c>
      <c r="CY98" s="20">
        <f t="shared" si="44"/>
        <v>5000000</v>
      </c>
      <c r="CZ98" s="20">
        <f t="shared" si="88"/>
        <v>0</v>
      </c>
      <c r="DA98" s="20">
        <f t="shared" si="88"/>
        <v>0</v>
      </c>
      <c r="DB98" s="20"/>
      <c r="DC98" s="20">
        <f t="shared" si="89"/>
        <v>0</v>
      </c>
      <c r="DD98" s="20">
        <f t="shared" si="89"/>
        <v>0</v>
      </c>
      <c r="DE98" s="20">
        <f t="shared" si="89"/>
        <v>0</v>
      </c>
      <c r="DF98" s="20">
        <f t="shared" si="89"/>
        <v>0</v>
      </c>
      <c r="DG98" s="20">
        <f t="shared" si="89"/>
        <v>0</v>
      </c>
      <c r="DH98" s="20">
        <f t="shared" si="89"/>
        <v>0</v>
      </c>
      <c r="DI98" s="20">
        <f t="shared" si="89"/>
        <v>0</v>
      </c>
      <c r="DJ98" s="20">
        <f t="shared" si="89"/>
        <v>0</v>
      </c>
      <c r="DK98" s="20">
        <f t="shared" si="89"/>
        <v>0</v>
      </c>
      <c r="DL98" s="20">
        <f t="shared" si="89"/>
        <v>0</v>
      </c>
      <c r="DM98" s="20">
        <f t="shared" si="89"/>
        <v>0</v>
      </c>
      <c r="DN98" s="20">
        <f t="shared" si="89"/>
        <v>0</v>
      </c>
      <c r="DO98" s="20">
        <f t="shared" si="89"/>
        <v>5000000</v>
      </c>
      <c r="DP98" s="20">
        <f t="shared" si="89"/>
        <v>0</v>
      </c>
      <c r="DQ98" s="20">
        <f t="shared" si="89"/>
        <v>0</v>
      </c>
      <c r="DR98" s="20">
        <f t="shared" si="86"/>
        <v>0</v>
      </c>
      <c r="DS98" s="20">
        <f t="shared" si="82"/>
        <v>0</v>
      </c>
      <c r="DT98" s="20"/>
      <c r="DU98" s="20">
        <f t="shared" si="83"/>
        <v>0</v>
      </c>
    </row>
    <row r="99" spans="1:125" s="70" customFormat="1" ht="35.25" customHeight="1" x14ac:dyDescent="0.3">
      <c r="A99" s="206"/>
      <c r="B99" s="65"/>
      <c r="C99" s="66" t="s">
        <v>280</v>
      </c>
      <c r="D99" s="17" t="s">
        <v>281</v>
      </c>
      <c r="E99" s="67">
        <v>520</v>
      </c>
      <c r="F99" s="62" t="s">
        <v>131</v>
      </c>
      <c r="G99" s="20">
        <f t="shared" si="60"/>
        <v>10000000</v>
      </c>
      <c r="H99" s="24"/>
      <c r="I99" s="20"/>
      <c r="J99" s="40"/>
      <c r="K99" s="71"/>
      <c r="L99" s="72"/>
      <c r="M99" s="24"/>
      <c r="N99" s="24"/>
      <c r="O99" s="24"/>
      <c r="P99" s="24"/>
      <c r="Q99" s="24"/>
      <c r="R99" s="24"/>
      <c r="S99" s="24"/>
      <c r="T99" s="24"/>
      <c r="U99" s="24"/>
      <c r="V99" s="29"/>
      <c r="W99" s="40">
        <v>10000000</v>
      </c>
      <c r="X99" s="20"/>
      <c r="Y99" s="20"/>
      <c r="Z99" s="20"/>
      <c r="AA99" s="20"/>
      <c r="AB99" s="20"/>
      <c r="AC99" s="20"/>
      <c r="AD99" s="69">
        <f t="shared" si="90"/>
        <v>0</v>
      </c>
      <c r="AE99" s="20">
        <f t="shared" si="84"/>
        <v>0</v>
      </c>
      <c r="AF99" s="68"/>
      <c r="AG99" s="68"/>
      <c r="AH99" s="68"/>
      <c r="AI99" s="68"/>
      <c r="AJ99" s="68"/>
      <c r="AK99" s="20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9">
        <f t="shared" ref="BB99:BB137" si="92">1-AD99</f>
        <v>1</v>
      </c>
      <c r="BC99" s="20">
        <f t="shared" si="74"/>
        <v>10000000</v>
      </c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>
        <f>W99-AU99</f>
        <v>10000000</v>
      </c>
      <c r="BT99" s="20"/>
      <c r="BU99" s="20"/>
      <c r="BV99" s="20"/>
      <c r="BW99" s="20"/>
      <c r="BX99" s="20"/>
      <c r="BY99" s="20"/>
      <c r="BZ99" s="69">
        <f t="shared" si="91"/>
        <v>0</v>
      </c>
      <c r="CA99" s="20">
        <f t="shared" si="78"/>
        <v>0</v>
      </c>
      <c r="CB99" s="68"/>
      <c r="CC99" s="68"/>
      <c r="CD99" s="68"/>
      <c r="CE99" s="68"/>
      <c r="CF99" s="68"/>
      <c r="CG99" s="68"/>
      <c r="CH99" s="68"/>
      <c r="CI99" s="68"/>
      <c r="CJ99" s="68"/>
      <c r="CK99" s="68"/>
      <c r="CL99" s="68"/>
      <c r="CM99" s="68"/>
      <c r="CN99" s="68"/>
      <c r="CO99" s="68"/>
      <c r="CP99" s="68"/>
      <c r="CQ99" s="68"/>
      <c r="CR99" s="68"/>
      <c r="CS99" s="68"/>
      <c r="CT99" s="68"/>
      <c r="CU99" s="68"/>
      <c r="CV99" s="68"/>
      <c r="CW99" s="68"/>
      <c r="CX99" s="69">
        <f t="shared" si="79"/>
        <v>1</v>
      </c>
      <c r="CY99" s="20">
        <f t="shared" si="44"/>
        <v>10000000</v>
      </c>
      <c r="CZ99" s="20">
        <f t="shared" si="88"/>
        <v>0</v>
      </c>
      <c r="DA99" s="20">
        <f t="shared" si="88"/>
        <v>0</v>
      </c>
      <c r="DB99" s="20"/>
      <c r="DC99" s="20">
        <f t="shared" si="89"/>
        <v>0</v>
      </c>
      <c r="DD99" s="20">
        <f t="shared" si="89"/>
        <v>0</v>
      </c>
      <c r="DE99" s="20">
        <f t="shared" si="89"/>
        <v>0</v>
      </c>
      <c r="DF99" s="20">
        <f t="shared" si="89"/>
        <v>0</v>
      </c>
      <c r="DG99" s="20">
        <f t="shared" si="89"/>
        <v>0</v>
      </c>
      <c r="DH99" s="20">
        <f t="shared" si="89"/>
        <v>0</v>
      </c>
      <c r="DI99" s="20">
        <f t="shared" si="89"/>
        <v>0</v>
      </c>
      <c r="DJ99" s="20">
        <f t="shared" si="89"/>
        <v>0</v>
      </c>
      <c r="DK99" s="20">
        <f t="shared" si="89"/>
        <v>0</v>
      </c>
      <c r="DL99" s="20">
        <f t="shared" si="89"/>
        <v>0</v>
      </c>
      <c r="DM99" s="20">
        <f t="shared" si="89"/>
        <v>0</v>
      </c>
      <c r="DN99" s="20">
        <f t="shared" si="89"/>
        <v>0</v>
      </c>
      <c r="DO99" s="20">
        <f t="shared" si="89"/>
        <v>10000000</v>
      </c>
      <c r="DP99" s="20">
        <f t="shared" si="89"/>
        <v>0</v>
      </c>
      <c r="DQ99" s="20">
        <f t="shared" si="89"/>
        <v>0</v>
      </c>
      <c r="DR99" s="20">
        <f t="shared" si="86"/>
        <v>0</v>
      </c>
      <c r="DS99" s="20">
        <f t="shared" si="82"/>
        <v>0</v>
      </c>
      <c r="DT99" s="20"/>
      <c r="DU99" s="20">
        <f t="shared" si="83"/>
        <v>0</v>
      </c>
    </row>
    <row r="100" spans="1:125" ht="29.25" customHeight="1" x14ac:dyDescent="0.3">
      <c r="A100" s="206"/>
      <c r="B100" s="207" t="s">
        <v>116</v>
      </c>
      <c r="C100" s="27" t="s">
        <v>282</v>
      </c>
      <c r="D100" s="17" t="s">
        <v>283</v>
      </c>
      <c r="E100" s="18">
        <v>520</v>
      </c>
      <c r="F100" s="62" t="s">
        <v>284</v>
      </c>
      <c r="G100" s="20">
        <f t="shared" si="60"/>
        <v>258000000</v>
      </c>
      <c r="H100" s="29"/>
      <c r="I100" s="20">
        <v>200000000</v>
      </c>
      <c r="J100" s="40"/>
      <c r="K100" s="40"/>
      <c r="L100" s="72"/>
      <c r="M100" s="29"/>
      <c r="N100" s="29"/>
      <c r="O100" s="29"/>
      <c r="P100" s="29"/>
      <c r="Q100" s="29"/>
      <c r="R100" s="24"/>
      <c r="S100" s="24"/>
      <c r="T100" s="24"/>
      <c r="U100" s="24"/>
      <c r="V100" s="29"/>
      <c r="W100" s="40"/>
      <c r="X100" s="20">
        <v>50000000</v>
      </c>
      <c r="Y100" s="20"/>
      <c r="Z100" s="20"/>
      <c r="AA100" s="20"/>
      <c r="AB100" s="20"/>
      <c r="AC100" s="20">
        <v>8000000</v>
      </c>
      <c r="AD100" s="21">
        <f t="shared" si="90"/>
        <v>0.74531346511627905</v>
      </c>
      <c r="AE100" s="20">
        <f t="shared" si="84"/>
        <v>192290874</v>
      </c>
      <c r="AF100" s="20"/>
      <c r="AG100" s="20">
        <f>+'[1]FEBRERO 2019'!$K$1513</f>
        <v>187290874</v>
      </c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>
        <f>+'[2]ENERO 2019'!$AF$1296</f>
        <v>5000000</v>
      </c>
      <c r="BB100" s="21">
        <f t="shared" si="92"/>
        <v>0.25468653488372095</v>
      </c>
      <c r="BC100" s="20">
        <f t="shared" si="74"/>
        <v>65709126</v>
      </c>
      <c r="BD100" s="20">
        <f t="shared" ref="BD100:BR101" si="93">H100-AF100</f>
        <v>0</v>
      </c>
      <c r="BE100" s="20">
        <f t="shared" si="93"/>
        <v>12709126</v>
      </c>
      <c r="BF100" s="20">
        <f t="shared" si="93"/>
        <v>0</v>
      </c>
      <c r="BG100" s="20">
        <f t="shared" si="93"/>
        <v>0</v>
      </c>
      <c r="BH100" s="20">
        <f t="shared" si="93"/>
        <v>0</v>
      </c>
      <c r="BI100" s="20">
        <f t="shared" si="93"/>
        <v>0</v>
      </c>
      <c r="BJ100" s="20">
        <f t="shared" si="93"/>
        <v>0</v>
      </c>
      <c r="BK100" s="20">
        <f t="shared" si="93"/>
        <v>0</v>
      </c>
      <c r="BL100" s="20">
        <f t="shared" si="93"/>
        <v>0</v>
      </c>
      <c r="BM100" s="20">
        <f t="shared" si="93"/>
        <v>0</v>
      </c>
      <c r="BN100" s="20">
        <f t="shared" si="93"/>
        <v>0</v>
      </c>
      <c r="BO100" s="20">
        <f t="shared" si="93"/>
        <v>0</v>
      </c>
      <c r="BP100" s="20">
        <f t="shared" si="93"/>
        <v>0</v>
      </c>
      <c r="BQ100" s="20">
        <f t="shared" si="93"/>
        <v>0</v>
      </c>
      <c r="BR100" s="20">
        <f t="shared" si="93"/>
        <v>0</v>
      </c>
      <c r="BS100" s="20">
        <f>W100-AU100</f>
        <v>0</v>
      </c>
      <c r="BT100" s="20">
        <f t="shared" ref="BT100:BW101" si="94">X100-AV100</f>
        <v>50000000</v>
      </c>
      <c r="BU100" s="20">
        <f t="shared" si="94"/>
        <v>0</v>
      </c>
      <c r="BV100" s="20">
        <f t="shared" si="94"/>
        <v>0</v>
      </c>
      <c r="BW100" s="20">
        <f t="shared" si="94"/>
        <v>0</v>
      </c>
      <c r="BX100" s="20"/>
      <c r="BY100" s="20">
        <f t="shared" si="77"/>
        <v>3000000</v>
      </c>
      <c r="BZ100" s="21">
        <f t="shared" si="91"/>
        <v>0.64036350387596896</v>
      </c>
      <c r="CA100" s="20">
        <f t="shared" si="78"/>
        <v>165213784</v>
      </c>
      <c r="CB100" s="20"/>
      <c r="CC100" s="20">
        <f>+'[1]FEBRERO 2019'!$H$1514+'[1]FEBRERO 2019'!$H$1531+'[1]FEBRERO 2019'!$H$1535+'[1]FEBRERO 2019'!$H$1539+'[1]FEBRERO 2019'!$H$1541</f>
        <v>165213784</v>
      </c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69">
        <f t="shared" si="79"/>
        <v>0.35963649612403104</v>
      </c>
      <c r="CY100" s="20">
        <f t="shared" si="44"/>
        <v>92786216</v>
      </c>
      <c r="CZ100" s="20">
        <f t="shared" si="88"/>
        <v>0</v>
      </c>
      <c r="DA100" s="20">
        <f t="shared" si="88"/>
        <v>34786216</v>
      </c>
      <c r="DB100" s="20"/>
      <c r="DC100" s="20">
        <f t="shared" si="89"/>
        <v>0</v>
      </c>
      <c r="DD100" s="20">
        <f t="shared" si="89"/>
        <v>0</v>
      </c>
      <c r="DE100" s="20">
        <f t="shared" si="89"/>
        <v>0</v>
      </c>
      <c r="DF100" s="20">
        <f t="shared" si="89"/>
        <v>0</v>
      </c>
      <c r="DG100" s="20">
        <f t="shared" si="89"/>
        <v>0</v>
      </c>
      <c r="DH100" s="20">
        <f t="shared" si="89"/>
        <v>0</v>
      </c>
      <c r="DI100" s="20">
        <f t="shared" si="89"/>
        <v>0</v>
      </c>
      <c r="DJ100" s="20">
        <f t="shared" si="89"/>
        <v>0</v>
      </c>
      <c r="DK100" s="20">
        <f t="shared" si="89"/>
        <v>0</v>
      </c>
      <c r="DL100" s="20">
        <f t="shared" si="89"/>
        <v>0</v>
      </c>
      <c r="DM100" s="20">
        <f t="shared" si="89"/>
        <v>0</v>
      </c>
      <c r="DN100" s="20">
        <f t="shared" si="89"/>
        <v>0</v>
      </c>
      <c r="DO100" s="20">
        <f t="shared" si="89"/>
        <v>0</v>
      </c>
      <c r="DP100" s="20">
        <f t="shared" si="89"/>
        <v>50000000</v>
      </c>
      <c r="DQ100" s="20">
        <f t="shared" si="89"/>
        <v>0</v>
      </c>
      <c r="DR100" s="20">
        <f t="shared" si="86"/>
        <v>0</v>
      </c>
      <c r="DS100" s="20">
        <f t="shared" si="82"/>
        <v>0</v>
      </c>
      <c r="DT100" s="20"/>
      <c r="DU100" s="20">
        <f t="shared" si="83"/>
        <v>8000000</v>
      </c>
    </row>
    <row r="101" spans="1:125" ht="59.25" customHeight="1" x14ac:dyDescent="0.3">
      <c r="A101" s="206"/>
      <c r="B101" s="208"/>
      <c r="C101" s="27" t="s">
        <v>285</v>
      </c>
      <c r="D101" s="17" t="s">
        <v>286</v>
      </c>
      <c r="E101" s="18">
        <v>520</v>
      </c>
      <c r="F101" s="19" t="s">
        <v>287</v>
      </c>
      <c r="G101" s="20">
        <f t="shared" si="60"/>
        <v>54811394</v>
      </c>
      <c r="H101" s="29"/>
      <c r="I101" s="20"/>
      <c r="J101" s="40"/>
      <c r="K101" s="63"/>
      <c r="L101" s="72"/>
      <c r="M101" s="29"/>
      <c r="N101" s="29"/>
      <c r="O101" s="29"/>
      <c r="P101" s="29"/>
      <c r="Q101" s="29"/>
      <c r="R101" s="24"/>
      <c r="S101" s="24"/>
      <c r="T101" s="24"/>
      <c r="U101" s="24"/>
      <c r="V101" s="29"/>
      <c r="W101" s="40"/>
      <c r="X101" s="20"/>
      <c r="Y101" s="20"/>
      <c r="Z101" s="20"/>
      <c r="AA101" s="20"/>
      <c r="AB101" s="20"/>
      <c r="AC101" s="20">
        <f>54811394</f>
        <v>54811394</v>
      </c>
      <c r="AD101" s="21">
        <f t="shared" si="90"/>
        <v>0.62030898174200788</v>
      </c>
      <c r="AE101" s="20">
        <f t="shared" si="84"/>
        <v>34000000</v>
      </c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>
        <f>+'[2]ENERO 2019'!$AF$1319</f>
        <v>34000000</v>
      </c>
      <c r="BB101" s="21">
        <f t="shared" si="92"/>
        <v>0.37969101825799212</v>
      </c>
      <c r="BC101" s="20">
        <f t="shared" si="74"/>
        <v>20811394</v>
      </c>
      <c r="BD101" s="20">
        <f t="shared" si="93"/>
        <v>0</v>
      </c>
      <c r="BE101" s="20">
        <f t="shared" si="93"/>
        <v>0</v>
      </c>
      <c r="BF101" s="20">
        <f t="shared" si="93"/>
        <v>0</v>
      </c>
      <c r="BG101" s="20">
        <f t="shared" si="93"/>
        <v>0</v>
      </c>
      <c r="BH101" s="20">
        <f t="shared" si="93"/>
        <v>0</v>
      </c>
      <c r="BI101" s="20">
        <f t="shared" si="93"/>
        <v>0</v>
      </c>
      <c r="BJ101" s="20">
        <f t="shared" si="93"/>
        <v>0</v>
      </c>
      <c r="BK101" s="20">
        <f t="shared" si="93"/>
        <v>0</v>
      </c>
      <c r="BL101" s="20">
        <f t="shared" si="93"/>
        <v>0</v>
      </c>
      <c r="BM101" s="20">
        <f t="shared" si="93"/>
        <v>0</v>
      </c>
      <c r="BN101" s="20">
        <f t="shared" si="93"/>
        <v>0</v>
      </c>
      <c r="BO101" s="20">
        <f t="shared" si="93"/>
        <v>0</v>
      </c>
      <c r="BP101" s="20">
        <f t="shared" si="93"/>
        <v>0</v>
      </c>
      <c r="BQ101" s="20">
        <f t="shared" si="93"/>
        <v>0</v>
      </c>
      <c r="BR101" s="20">
        <f t="shared" si="93"/>
        <v>0</v>
      </c>
      <c r="BS101" s="20">
        <f>W101-AU101</f>
        <v>0</v>
      </c>
      <c r="BT101" s="20">
        <f t="shared" si="94"/>
        <v>0</v>
      </c>
      <c r="BU101" s="20">
        <f t="shared" si="94"/>
        <v>0</v>
      </c>
      <c r="BV101" s="20">
        <f t="shared" si="94"/>
        <v>0</v>
      </c>
      <c r="BW101" s="20">
        <f t="shared" si="94"/>
        <v>0</v>
      </c>
      <c r="BX101" s="20"/>
      <c r="BY101" s="20">
        <f t="shared" si="77"/>
        <v>20811394</v>
      </c>
      <c r="BZ101" s="21">
        <f t="shared" si="91"/>
        <v>0.30299052419648365</v>
      </c>
      <c r="CA101" s="20">
        <f t="shared" si="78"/>
        <v>16607333</v>
      </c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>
        <f>+'[2]ENERO 2019'!$H$1317</f>
        <v>16607333</v>
      </c>
      <c r="CX101" s="69">
        <f t="shared" si="79"/>
        <v>0.69700947580351635</v>
      </c>
      <c r="CY101" s="20">
        <f t="shared" si="44"/>
        <v>38204061</v>
      </c>
      <c r="CZ101" s="20">
        <f t="shared" si="88"/>
        <v>0</v>
      </c>
      <c r="DA101" s="20">
        <f t="shared" si="88"/>
        <v>0</v>
      </c>
      <c r="DB101" s="20"/>
      <c r="DC101" s="20">
        <f t="shared" si="89"/>
        <v>0</v>
      </c>
      <c r="DD101" s="20">
        <f t="shared" si="89"/>
        <v>0</v>
      </c>
      <c r="DE101" s="20">
        <f t="shared" si="89"/>
        <v>0</v>
      </c>
      <c r="DF101" s="20">
        <f t="shared" si="89"/>
        <v>0</v>
      </c>
      <c r="DG101" s="20">
        <f t="shared" si="89"/>
        <v>0</v>
      </c>
      <c r="DH101" s="20">
        <f t="shared" si="89"/>
        <v>0</v>
      </c>
      <c r="DI101" s="20">
        <f t="shared" si="89"/>
        <v>0</v>
      </c>
      <c r="DJ101" s="20">
        <f t="shared" si="89"/>
        <v>0</v>
      </c>
      <c r="DK101" s="20">
        <f t="shared" si="89"/>
        <v>0</v>
      </c>
      <c r="DL101" s="20">
        <f t="shared" si="89"/>
        <v>0</v>
      </c>
      <c r="DM101" s="20">
        <f t="shared" si="89"/>
        <v>0</v>
      </c>
      <c r="DN101" s="20">
        <f t="shared" si="89"/>
        <v>0</v>
      </c>
      <c r="DO101" s="20">
        <f t="shared" si="89"/>
        <v>0</v>
      </c>
      <c r="DP101" s="20">
        <f t="shared" si="89"/>
        <v>0</v>
      </c>
      <c r="DQ101" s="20">
        <f t="shared" si="89"/>
        <v>0</v>
      </c>
      <c r="DR101" s="20">
        <f t="shared" si="86"/>
        <v>0</v>
      </c>
      <c r="DS101" s="20">
        <f t="shared" si="82"/>
        <v>0</v>
      </c>
      <c r="DT101" s="20"/>
      <c r="DU101" s="20">
        <f t="shared" si="83"/>
        <v>38204061</v>
      </c>
    </row>
    <row r="102" spans="1:125" s="38" customFormat="1" ht="20.25" customHeight="1" thickBot="1" x14ac:dyDescent="0.35">
      <c r="A102" s="73"/>
      <c r="B102" s="209" t="s">
        <v>288</v>
      </c>
      <c r="C102" s="210"/>
      <c r="D102" s="210"/>
      <c r="E102" s="210"/>
      <c r="F102" s="211"/>
      <c r="G102" s="49">
        <f t="shared" ref="G102:AC102" si="95">SUM(G79:G101)</f>
        <v>4006824095</v>
      </c>
      <c r="H102" s="49">
        <f t="shared" si="95"/>
        <v>0</v>
      </c>
      <c r="I102" s="49">
        <f t="shared" si="95"/>
        <v>835000000</v>
      </c>
      <c r="J102" s="49">
        <f t="shared" si="95"/>
        <v>0</v>
      </c>
      <c r="K102" s="49">
        <f t="shared" si="95"/>
        <v>0</v>
      </c>
      <c r="L102" s="49">
        <f t="shared" si="95"/>
        <v>0</v>
      </c>
      <c r="M102" s="49">
        <f t="shared" si="95"/>
        <v>0</v>
      </c>
      <c r="N102" s="49">
        <f t="shared" si="95"/>
        <v>0</v>
      </c>
      <c r="O102" s="49">
        <f t="shared" si="95"/>
        <v>0</v>
      </c>
      <c r="P102" s="49">
        <f t="shared" si="95"/>
        <v>0</v>
      </c>
      <c r="Q102" s="49">
        <f t="shared" si="95"/>
        <v>0</v>
      </c>
      <c r="R102" s="49">
        <f t="shared" si="95"/>
        <v>0</v>
      </c>
      <c r="S102" s="49">
        <f t="shared" si="95"/>
        <v>0</v>
      </c>
      <c r="T102" s="49">
        <f t="shared" si="95"/>
        <v>0</v>
      </c>
      <c r="U102" s="49">
        <f t="shared" si="95"/>
        <v>0</v>
      </c>
      <c r="V102" s="49">
        <f t="shared" si="95"/>
        <v>2115618253</v>
      </c>
      <c r="W102" s="49">
        <f t="shared" si="95"/>
        <v>312000000</v>
      </c>
      <c r="X102" s="49">
        <f t="shared" si="95"/>
        <v>80000000</v>
      </c>
      <c r="Y102" s="49">
        <f t="shared" si="95"/>
        <v>0</v>
      </c>
      <c r="Z102" s="49">
        <f t="shared" si="95"/>
        <v>0</v>
      </c>
      <c r="AA102" s="49">
        <f t="shared" si="95"/>
        <v>0</v>
      </c>
      <c r="AB102" s="49">
        <f t="shared" si="95"/>
        <v>0</v>
      </c>
      <c r="AC102" s="49">
        <f t="shared" si="95"/>
        <v>664205842</v>
      </c>
      <c r="AD102" s="36">
        <f t="shared" si="90"/>
        <v>0.22666908690435036</v>
      </c>
      <c r="AE102" s="49">
        <f t="shared" ref="AE102:BA102" si="96">SUM(AE79:AE101)</f>
        <v>908223159</v>
      </c>
      <c r="AF102" s="49">
        <f t="shared" si="96"/>
        <v>0</v>
      </c>
      <c r="AG102" s="49">
        <f t="shared" si="96"/>
        <v>382814886</v>
      </c>
      <c r="AH102" s="49">
        <f t="shared" si="96"/>
        <v>0</v>
      </c>
      <c r="AI102" s="49">
        <f t="shared" si="96"/>
        <v>0</v>
      </c>
      <c r="AJ102" s="49">
        <f t="shared" si="96"/>
        <v>0</v>
      </c>
      <c r="AK102" s="49">
        <f t="shared" si="96"/>
        <v>0</v>
      </c>
      <c r="AL102" s="49">
        <f t="shared" si="96"/>
        <v>0</v>
      </c>
      <c r="AM102" s="49">
        <f t="shared" si="96"/>
        <v>0</v>
      </c>
      <c r="AN102" s="49">
        <f t="shared" si="96"/>
        <v>0</v>
      </c>
      <c r="AO102" s="49">
        <f t="shared" si="96"/>
        <v>0</v>
      </c>
      <c r="AP102" s="49">
        <f t="shared" si="96"/>
        <v>0</v>
      </c>
      <c r="AQ102" s="49">
        <f t="shared" si="96"/>
        <v>0</v>
      </c>
      <c r="AR102" s="49">
        <f t="shared" si="96"/>
        <v>0</v>
      </c>
      <c r="AS102" s="49">
        <f t="shared" si="96"/>
        <v>0</v>
      </c>
      <c r="AT102" s="49">
        <f t="shared" si="96"/>
        <v>13209647</v>
      </c>
      <c r="AU102" s="49">
        <f t="shared" si="96"/>
        <v>72822283</v>
      </c>
      <c r="AV102" s="49">
        <f t="shared" si="96"/>
        <v>0</v>
      </c>
      <c r="AW102" s="49">
        <f t="shared" si="96"/>
        <v>0</v>
      </c>
      <c r="AX102" s="49">
        <f t="shared" si="96"/>
        <v>0</v>
      </c>
      <c r="AY102" s="49">
        <f t="shared" si="96"/>
        <v>0</v>
      </c>
      <c r="AZ102" s="49"/>
      <c r="BA102" s="49">
        <f t="shared" si="96"/>
        <v>439376343</v>
      </c>
      <c r="BB102" s="36">
        <f t="shared" si="92"/>
        <v>0.77333091309564961</v>
      </c>
      <c r="BC102" s="49">
        <f t="shared" ref="BC102:BY102" si="97">SUM(BC79:BC101)</f>
        <v>3098600936</v>
      </c>
      <c r="BD102" s="49">
        <f t="shared" si="97"/>
        <v>0</v>
      </c>
      <c r="BE102" s="49">
        <f t="shared" si="97"/>
        <v>452185114</v>
      </c>
      <c r="BF102" s="49">
        <f t="shared" si="97"/>
        <v>0</v>
      </c>
      <c r="BG102" s="49">
        <f t="shared" si="97"/>
        <v>0</v>
      </c>
      <c r="BH102" s="49">
        <f t="shared" si="97"/>
        <v>0</v>
      </c>
      <c r="BI102" s="49">
        <f t="shared" si="97"/>
        <v>0</v>
      </c>
      <c r="BJ102" s="49">
        <f t="shared" si="97"/>
        <v>0</v>
      </c>
      <c r="BK102" s="49">
        <f t="shared" si="97"/>
        <v>0</v>
      </c>
      <c r="BL102" s="49">
        <f t="shared" si="97"/>
        <v>0</v>
      </c>
      <c r="BM102" s="49">
        <f t="shared" si="97"/>
        <v>0</v>
      </c>
      <c r="BN102" s="49">
        <f t="shared" si="97"/>
        <v>0</v>
      </c>
      <c r="BO102" s="49">
        <f t="shared" si="97"/>
        <v>0</v>
      </c>
      <c r="BP102" s="49">
        <f t="shared" si="97"/>
        <v>0</v>
      </c>
      <c r="BQ102" s="49">
        <f t="shared" si="97"/>
        <v>0</v>
      </c>
      <c r="BR102" s="49">
        <f t="shared" si="97"/>
        <v>2102408606</v>
      </c>
      <c r="BS102" s="49">
        <f t="shared" si="97"/>
        <v>239177717</v>
      </c>
      <c r="BT102" s="49">
        <f t="shared" si="97"/>
        <v>80000000</v>
      </c>
      <c r="BU102" s="49">
        <f t="shared" si="97"/>
        <v>0</v>
      </c>
      <c r="BV102" s="49">
        <f t="shared" si="97"/>
        <v>0</v>
      </c>
      <c r="BW102" s="49">
        <f t="shared" si="97"/>
        <v>0</v>
      </c>
      <c r="BX102" s="49">
        <f t="shared" si="97"/>
        <v>0</v>
      </c>
      <c r="BY102" s="49">
        <f t="shared" si="97"/>
        <v>224829499</v>
      </c>
      <c r="BZ102" s="36">
        <f t="shared" si="91"/>
        <v>0.16800871738792916</v>
      </c>
      <c r="CA102" s="49">
        <f t="shared" ref="CA102:CW102" si="98">SUM(CA79:CA101)</f>
        <v>673181377</v>
      </c>
      <c r="CB102" s="49">
        <f t="shared" si="98"/>
        <v>0</v>
      </c>
      <c r="CC102" s="49">
        <f t="shared" si="98"/>
        <v>359377055</v>
      </c>
      <c r="CD102" s="49">
        <f t="shared" si="98"/>
        <v>0</v>
      </c>
      <c r="CE102" s="49">
        <f t="shared" si="98"/>
        <v>0</v>
      </c>
      <c r="CF102" s="49">
        <f t="shared" si="98"/>
        <v>0</v>
      </c>
      <c r="CG102" s="49">
        <f t="shared" si="98"/>
        <v>0</v>
      </c>
      <c r="CH102" s="49">
        <f t="shared" si="98"/>
        <v>0</v>
      </c>
      <c r="CI102" s="49">
        <f t="shared" si="98"/>
        <v>0</v>
      </c>
      <c r="CJ102" s="49">
        <f t="shared" si="98"/>
        <v>0</v>
      </c>
      <c r="CK102" s="49">
        <f t="shared" si="98"/>
        <v>0</v>
      </c>
      <c r="CL102" s="49">
        <f t="shared" si="98"/>
        <v>0</v>
      </c>
      <c r="CM102" s="49">
        <f t="shared" si="98"/>
        <v>0</v>
      </c>
      <c r="CN102" s="49">
        <f t="shared" si="98"/>
        <v>0</v>
      </c>
      <c r="CO102" s="49">
        <f t="shared" si="98"/>
        <v>0</v>
      </c>
      <c r="CP102" s="49">
        <f t="shared" si="98"/>
        <v>5160000</v>
      </c>
      <c r="CQ102" s="49">
        <f t="shared" si="98"/>
        <v>69001412</v>
      </c>
      <c r="CR102" s="49">
        <f t="shared" si="98"/>
        <v>0</v>
      </c>
      <c r="CS102" s="49">
        <f t="shared" si="98"/>
        <v>0</v>
      </c>
      <c r="CT102" s="49">
        <f t="shared" si="98"/>
        <v>0</v>
      </c>
      <c r="CU102" s="49">
        <f t="shared" si="98"/>
        <v>0</v>
      </c>
      <c r="CV102" s="49"/>
      <c r="CW102" s="49">
        <f t="shared" si="98"/>
        <v>239642910</v>
      </c>
      <c r="CX102" s="36">
        <f t="shared" si="79"/>
        <v>0.83199128261207078</v>
      </c>
      <c r="CY102" s="74">
        <f t="shared" si="44"/>
        <v>3333642718</v>
      </c>
      <c r="CZ102" s="49">
        <f>SUM(CZ79:CZ101)</f>
        <v>0</v>
      </c>
      <c r="DA102" s="49">
        <f>SUM(DA79:DA101)</f>
        <v>475622945</v>
      </c>
      <c r="DB102" s="49"/>
      <c r="DC102" s="49">
        <f t="shared" ref="DC102:DU102" si="99">SUM(DC79:DC101)</f>
        <v>0</v>
      </c>
      <c r="DD102" s="49">
        <f t="shared" si="99"/>
        <v>0</v>
      </c>
      <c r="DE102" s="49">
        <f t="shared" si="99"/>
        <v>0</v>
      </c>
      <c r="DF102" s="49">
        <f t="shared" si="99"/>
        <v>0</v>
      </c>
      <c r="DG102" s="49">
        <f t="shared" si="99"/>
        <v>0</v>
      </c>
      <c r="DH102" s="49">
        <f t="shared" si="99"/>
        <v>0</v>
      </c>
      <c r="DI102" s="49">
        <f t="shared" si="99"/>
        <v>0</v>
      </c>
      <c r="DJ102" s="49">
        <f t="shared" si="99"/>
        <v>0</v>
      </c>
      <c r="DK102" s="49">
        <f t="shared" si="99"/>
        <v>0</v>
      </c>
      <c r="DL102" s="49">
        <f t="shared" si="99"/>
        <v>0</v>
      </c>
      <c r="DM102" s="49">
        <f t="shared" si="99"/>
        <v>0</v>
      </c>
      <c r="DN102" s="49">
        <f t="shared" si="99"/>
        <v>2110458253</v>
      </c>
      <c r="DO102" s="49">
        <f t="shared" si="99"/>
        <v>242998588</v>
      </c>
      <c r="DP102" s="49">
        <f t="shared" si="99"/>
        <v>80000000</v>
      </c>
      <c r="DQ102" s="49">
        <f t="shared" si="99"/>
        <v>0</v>
      </c>
      <c r="DR102" s="49">
        <f t="shared" si="99"/>
        <v>0</v>
      </c>
      <c r="DS102" s="49">
        <f t="shared" si="99"/>
        <v>0</v>
      </c>
      <c r="DT102" s="49">
        <f>SUM(DT79:DT101)</f>
        <v>0</v>
      </c>
      <c r="DU102" s="49">
        <f t="shared" si="99"/>
        <v>424562932</v>
      </c>
    </row>
    <row r="103" spans="1:125" s="38" customFormat="1" ht="48" customHeight="1" thickTop="1" x14ac:dyDescent="0.3">
      <c r="A103" s="212" t="s">
        <v>289</v>
      </c>
      <c r="B103" s="204" t="s">
        <v>290</v>
      </c>
      <c r="C103" s="41" t="s">
        <v>291</v>
      </c>
      <c r="D103" s="26" t="s">
        <v>292</v>
      </c>
      <c r="E103" s="18">
        <v>301</v>
      </c>
      <c r="F103" s="19" t="s">
        <v>293</v>
      </c>
      <c r="G103" s="20">
        <f t="shared" si="60"/>
        <v>16000000</v>
      </c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>
        <v>16000000</v>
      </c>
      <c r="AA103" s="20"/>
      <c r="AB103" s="20"/>
      <c r="AC103" s="20"/>
      <c r="AD103" s="21">
        <f t="shared" si="90"/>
        <v>0.3775</v>
      </c>
      <c r="AE103" s="20">
        <f t="shared" ref="AE103:AE117" si="100">SUM(AF103:BA103)</f>
        <v>6040000</v>
      </c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>
        <f>+'[2]ENERO 2019'!$AB$193</f>
        <v>6040000</v>
      </c>
      <c r="AY103" s="20"/>
      <c r="AZ103" s="20"/>
      <c r="BA103" s="20"/>
      <c r="BB103" s="21">
        <f t="shared" si="92"/>
        <v>0.62250000000000005</v>
      </c>
      <c r="BC103" s="20">
        <f t="shared" si="74"/>
        <v>9960000</v>
      </c>
      <c r="BD103" s="20">
        <f t="shared" ref="BD103:BS105" si="101">H103-AF103</f>
        <v>0</v>
      </c>
      <c r="BE103" s="20">
        <f t="shared" si="101"/>
        <v>0</v>
      </c>
      <c r="BF103" s="20">
        <f t="shared" si="101"/>
        <v>0</v>
      </c>
      <c r="BG103" s="20">
        <f t="shared" si="101"/>
        <v>0</v>
      </c>
      <c r="BH103" s="20">
        <f t="shared" si="101"/>
        <v>0</v>
      </c>
      <c r="BI103" s="20">
        <f t="shared" si="101"/>
        <v>0</v>
      </c>
      <c r="BJ103" s="20">
        <f t="shared" si="101"/>
        <v>0</v>
      </c>
      <c r="BK103" s="20">
        <f t="shared" si="101"/>
        <v>0</v>
      </c>
      <c r="BL103" s="20">
        <f t="shared" si="101"/>
        <v>0</v>
      </c>
      <c r="BM103" s="20">
        <f t="shared" si="101"/>
        <v>0</v>
      </c>
      <c r="BN103" s="20">
        <f t="shared" si="101"/>
        <v>0</v>
      </c>
      <c r="BO103" s="20">
        <f t="shared" si="101"/>
        <v>0</v>
      </c>
      <c r="BP103" s="20">
        <f t="shared" si="101"/>
        <v>0</v>
      </c>
      <c r="BQ103" s="20">
        <f t="shared" si="101"/>
        <v>0</v>
      </c>
      <c r="BR103" s="20">
        <f t="shared" si="101"/>
        <v>0</v>
      </c>
      <c r="BS103" s="20">
        <f t="shared" si="101"/>
        <v>0</v>
      </c>
      <c r="BT103" s="20">
        <f t="shared" ref="BN103:BW117" si="102">X103-AV103</f>
        <v>0</v>
      </c>
      <c r="BU103" s="20">
        <f t="shared" si="102"/>
        <v>0</v>
      </c>
      <c r="BV103" s="20">
        <f t="shared" si="102"/>
        <v>9960000</v>
      </c>
      <c r="BW103" s="20">
        <f t="shared" si="102"/>
        <v>0</v>
      </c>
      <c r="BX103" s="20"/>
      <c r="BY103" s="20">
        <f t="shared" ref="BY103:BY117" si="103">AC103-BA103</f>
        <v>0</v>
      </c>
      <c r="BZ103" s="21">
        <f t="shared" si="91"/>
        <v>0</v>
      </c>
      <c r="CA103" s="20">
        <f t="shared" ref="CA103:CA117" si="104">SUM(CB103:CW103)</f>
        <v>0</v>
      </c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1">
        <f t="shared" si="79"/>
        <v>1</v>
      </c>
      <c r="CY103" s="40">
        <f t="shared" si="44"/>
        <v>16000000</v>
      </c>
      <c r="CZ103" s="20">
        <f t="shared" ref="CZ103:DA117" si="105">H103-CB103</f>
        <v>0</v>
      </c>
      <c r="DA103" s="20">
        <f t="shared" si="105"/>
        <v>0</v>
      </c>
      <c r="DB103" s="20"/>
      <c r="DC103" s="20">
        <f t="shared" ref="DC103:DR117" si="106">K103-CE103</f>
        <v>0</v>
      </c>
      <c r="DD103" s="20">
        <f t="shared" si="106"/>
        <v>0</v>
      </c>
      <c r="DE103" s="20">
        <f t="shared" si="106"/>
        <v>0</v>
      </c>
      <c r="DF103" s="20">
        <f t="shared" si="106"/>
        <v>0</v>
      </c>
      <c r="DG103" s="20">
        <f t="shared" si="106"/>
        <v>0</v>
      </c>
      <c r="DH103" s="20">
        <f t="shared" si="106"/>
        <v>0</v>
      </c>
      <c r="DI103" s="20">
        <f t="shared" si="106"/>
        <v>0</v>
      </c>
      <c r="DJ103" s="20">
        <f t="shared" si="106"/>
        <v>0</v>
      </c>
      <c r="DK103" s="20">
        <f t="shared" si="106"/>
        <v>0</v>
      </c>
      <c r="DL103" s="20">
        <f t="shared" si="106"/>
        <v>0</v>
      </c>
      <c r="DM103" s="20">
        <f t="shared" si="106"/>
        <v>0</v>
      </c>
      <c r="DN103" s="20">
        <f t="shared" si="106"/>
        <v>0</v>
      </c>
      <c r="DO103" s="20">
        <f t="shared" si="106"/>
        <v>0</v>
      </c>
      <c r="DP103" s="20">
        <f t="shared" si="106"/>
        <v>0</v>
      </c>
      <c r="DQ103" s="20">
        <f t="shared" si="106"/>
        <v>0</v>
      </c>
      <c r="DR103" s="20">
        <f t="shared" si="106"/>
        <v>16000000</v>
      </c>
      <c r="DS103" s="20">
        <f t="shared" ref="DS103:DS117" si="107">AA103-CU103</f>
        <v>0</v>
      </c>
      <c r="DT103" s="20"/>
      <c r="DU103" s="20">
        <f t="shared" ref="DU103:DU117" si="108">AC103-CW103</f>
        <v>0</v>
      </c>
    </row>
    <row r="104" spans="1:125" s="38" customFormat="1" ht="22.5" customHeight="1" x14ac:dyDescent="0.3">
      <c r="A104" s="212"/>
      <c r="B104" s="213"/>
      <c r="C104" s="41" t="s">
        <v>294</v>
      </c>
      <c r="D104" s="26" t="s">
        <v>295</v>
      </c>
      <c r="E104" s="18">
        <v>301</v>
      </c>
      <c r="F104" s="19" t="s">
        <v>293</v>
      </c>
      <c r="G104" s="20">
        <f t="shared" si="60"/>
        <v>50000000</v>
      </c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50000000</v>
      </c>
      <c r="AA104" s="20"/>
      <c r="AB104" s="20"/>
      <c r="AC104" s="20"/>
      <c r="AD104" s="21">
        <f t="shared" si="90"/>
        <v>1</v>
      </c>
      <c r="AE104" s="20">
        <f t="shared" si="100"/>
        <v>50000000</v>
      </c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>
        <f>+'[2]ENERO 2019'!$AB$198</f>
        <v>50000000</v>
      </c>
      <c r="AY104" s="20"/>
      <c r="AZ104" s="20"/>
      <c r="BA104" s="20"/>
      <c r="BB104" s="21">
        <f t="shared" si="92"/>
        <v>0</v>
      </c>
      <c r="BC104" s="20">
        <f t="shared" si="74"/>
        <v>0</v>
      </c>
      <c r="BD104" s="20">
        <f t="shared" si="101"/>
        <v>0</v>
      </c>
      <c r="BE104" s="20">
        <f t="shared" si="101"/>
        <v>0</v>
      </c>
      <c r="BF104" s="20">
        <f t="shared" si="101"/>
        <v>0</v>
      </c>
      <c r="BG104" s="20">
        <f t="shared" si="101"/>
        <v>0</v>
      </c>
      <c r="BH104" s="20">
        <f t="shared" si="101"/>
        <v>0</v>
      </c>
      <c r="BI104" s="20">
        <f t="shared" si="101"/>
        <v>0</v>
      </c>
      <c r="BJ104" s="20">
        <f t="shared" si="101"/>
        <v>0</v>
      </c>
      <c r="BK104" s="20">
        <f t="shared" si="101"/>
        <v>0</v>
      </c>
      <c r="BL104" s="20">
        <f t="shared" si="101"/>
        <v>0</v>
      </c>
      <c r="BM104" s="20">
        <f t="shared" si="101"/>
        <v>0</v>
      </c>
      <c r="BN104" s="20">
        <f t="shared" si="102"/>
        <v>0</v>
      </c>
      <c r="BO104" s="20">
        <f t="shared" si="102"/>
        <v>0</v>
      </c>
      <c r="BP104" s="20">
        <f t="shared" si="102"/>
        <v>0</v>
      </c>
      <c r="BQ104" s="20">
        <f t="shared" si="102"/>
        <v>0</v>
      </c>
      <c r="BR104" s="20">
        <f t="shared" si="102"/>
        <v>0</v>
      </c>
      <c r="BS104" s="20">
        <f t="shared" si="102"/>
        <v>0</v>
      </c>
      <c r="BT104" s="20">
        <f t="shared" si="102"/>
        <v>0</v>
      </c>
      <c r="BU104" s="20">
        <f t="shared" si="102"/>
        <v>0</v>
      </c>
      <c r="BV104" s="20">
        <f t="shared" si="102"/>
        <v>0</v>
      </c>
      <c r="BW104" s="20">
        <f t="shared" si="102"/>
        <v>0</v>
      </c>
      <c r="BX104" s="20"/>
      <c r="BY104" s="20">
        <f t="shared" si="103"/>
        <v>0</v>
      </c>
      <c r="BZ104" s="21">
        <f t="shared" si="91"/>
        <v>0.68620000000000003</v>
      </c>
      <c r="CA104" s="20">
        <f t="shared" si="104"/>
        <v>34310000</v>
      </c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>
        <f>+'[1]FEBRERO 2019'!$H$219</f>
        <v>34310000</v>
      </c>
      <c r="CU104" s="20"/>
      <c r="CV104" s="20"/>
      <c r="CW104" s="20"/>
      <c r="CX104" s="21">
        <f t="shared" si="79"/>
        <v>0.31379999999999997</v>
      </c>
      <c r="CY104" s="20">
        <f t="shared" si="44"/>
        <v>15690000</v>
      </c>
      <c r="CZ104" s="20">
        <f t="shared" si="105"/>
        <v>0</v>
      </c>
      <c r="DA104" s="20">
        <f t="shared" si="105"/>
        <v>0</v>
      </c>
      <c r="DB104" s="20"/>
      <c r="DC104" s="20">
        <f t="shared" si="106"/>
        <v>0</v>
      </c>
      <c r="DD104" s="20">
        <f t="shared" si="106"/>
        <v>0</v>
      </c>
      <c r="DE104" s="20">
        <f t="shared" si="106"/>
        <v>0</v>
      </c>
      <c r="DF104" s="20">
        <f t="shared" si="106"/>
        <v>0</v>
      </c>
      <c r="DG104" s="20">
        <f t="shared" si="106"/>
        <v>0</v>
      </c>
      <c r="DH104" s="20">
        <f t="shared" si="106"/>
        <v>0</v>
      </c>
      <c r="DI104" s="20">
        <f t="shared" si="106"/>
        <v>0</v>
      </c>
      <c r="DJ104" s="20">
        <f t="shared" si="106"/>
        <v>0</v>
      </c>
      <c r="DK104" s="20">
        <f t="shared" si="106"/>
        <v>0</v>
      </c>
      <c r="DL104" s="20">
        <f t="shared" si="106"/>
        <v>0</v>
      </c>
      <c r="DM104" s="20">
        <f t="shared" si="106"/>
        <v>0</v>
      </c>
      <c r="DN104" s="20">
        <f t="shared" si="106"/>
        <v>0</v>
      </c>
      <c r="DO104" s="20">
        <f t="shared" si="106"/>
        <v>0</v>
      </c>
      <c r="DP104" s="20">
        <f t="shared" si="106"/>
        <v>0</v>
      </c>
      <c r="DQ104" s="20">
        <f t="shared" si="106"/>
        <v>0</v>
      </c>
      <c r="DR104" s="20">
        <f t="shared" si="106"/>
        <v>15690000</v>
      </c>
      <c r="DS104" s="20">
        <f t="shared" si="107"/>
        <v>0</v>
      </c>
      <c r="DT104" s="20"/>
      <c r="DU104" s="20">
        <f t="shared" si="108"/>
        <v>0</v>
      </c>
    </row>
    <row r="105" spans="1:125" s="38" customFormat="1" ht="35.25" customHeight="1" x14ac:dyDescent="0.3">
      <c r="A105" s="212"/>
      <c r="B105" s="213"/>
      <c r="C105" s="41" t="s">
        <v>296</v>
      </c>
      <c r="D105" s="26" t="s">
        <v>297</v>
      </c>
      <c r="E105" s="18">
        <v>301</v>
      </c>
      <c r="F105" s="19" t="s">
        <v>293</v>
      </c>
      <c r="G105" s="20">
        <f t="shared" si="60"/>
        <v>30000000</v>
      </c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v>30000000</v>
      </c>
      <c r="AA105" s="20"/>
      <c r="AB105" s="20"/>
      <c r="AC105" s="20"/>
      <c r="AD105" s="21">
        <f t="shared" si="90"/>
        <v>1</v>
      </c>
      <c r="AE105" s="20">
        <f t="shared" si="100"/>
        <v>30000000</v>
      </c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>
        <f>+'[2]ENERO 2019'!$AB$207</f>
        <v>30000000</v>
      </c>
      <c r="AY105" s="20"/>
      <c r="AZ105" s="20"/>
      <c r="BA105" s="20"/>
      <c r="BB105" s="21">
        <f t="shared" si="92"/>
        <v>0</v>
      </c>
      <c r="BC105" s="20">
        <f t="shared" si="74"/>
        <v>0</v>
      </c>
      <c r="BD105" s="20">
        <f t="shared" si="101"/>
        <v>0</v>
      </c>
      <c r="BE105" s="20">
        <f t="shared" si="101"/>
        <v>0</v>
      </c>
      <c r="BF105" s="20">
        <f t="shared" si="101"/>
        <v>0</v>
      </c>
      <c r="BG105" s="20">
        <f t="shared" si="101"/>
        <v>0</v>
      </c>
      <c r="BH105" s="20">
        <f t="shared" si="101"/>
        <v>0</v>
      </c>
      <c r="BI105" s="20">
        <f t="shared" si="101"/>
        <v>0</v>
      </c>
      <c r="BJ105" s="20">
        <f t="shared" si="101"/>
        <v>0</v>
      </c>
      <c r="BK105" s="20">
        <f t="shared" si="101"/>
        <v>0</v>
      </c>
      <c r="BL105" s="20">
        <f t="shared" si="101"/>
        <v>0</v>
      </c>
      <c r="BM105" s="20">
        <f t="shared" si="101"/>
        <v>0</v>
      </c>
      <c r="BN105" s="20">
        <f t="shared" si="102"/>
        <v>0</v>
      </c>
      <c r="BO105" s="20">
        <f t="shared" si="102"/>
        <v>0</v>
      </c>
      <c r="BP105" s="20">
        <f t="shared" si="102"/>
        <v>0</v>
      </c>
      <c r="BQ105" s="20">
        <f t="shared" si="102"/>
        <v>0</v>
      </c>
      <c r="BR105" s="20">
        <f t="shared" si="102"/>
        <v>0</v>
      </c>
      <c r="BS105" s="20">
        <f t="shared" si="102"/>
        <v>0</v>
      </c>
      <c r="BT105" s="20">
        <f t="shared" si="102"/>
        <v>0</v>
      </c>
      <c r="BU105" s="20">
        <f t="shared" si="102"/>
        <v>0</v>
      </c>
      <c r="BV105" s="20">
        <f t="shared" si="102"/>
        <v>0</v>
      </c>
      <c r="BW105" s="20">
        <f t="shared" si="102"/>
        <v>0</v>
      </c>
      <c r="BX105" s="20"/>
      <c r="BY105" s="20">
        <f t="shared" si="103"/>
        <v>0</v>
      </c>
      <c r="BZ105" s="21">
        <f t="shared" si="91"/>
        <v>0.76877779999999996</v>
      </c>
      <c r="CA105" s="20">
        <f t="shared" si="104"/>
        <v>23063334</v>
      </c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>
        <f>+'[1]FEBRERO 2019'!$H$230</f>
        <v>23063334</v>
      </c>
      <c r="CU105" s="20"/>
      <c r="CV105" s="20"/>
      <c r="CW105" s="20"/>
      <c r="CX105" s="21">
        <f t="shared" si="79"/>
        <v>0.23122220000000004</v>
      </c>
      <c r="CY105" s="20">
        <f t="shared" si="44"/>
        <v>6936666</v>
      </c>
      <c r="CZ105" s="20">
        <f t="shared" si="105"/>
        <v>0</v>
      </c>
      <c r="DA105" s="20">
        <f t="shared" si="105"/>
        <v>0</v>
      </c>
      <c r="DB105" s="20"/>
      <c r="DC105" s="20">
        <f t="shared" si="106"/>
        <v>0</v>
      </c>
      <c r="DD105" s="20">
        <f t="shared" si="106"/>
        <v>0</v>
      </c>
      <c r="DE105" s="20">
        <f t="shared" si="106"/>
        <v>0</v>
      </c>
      <c r="DF105" s="20">
        <f t="shared" si="106"/>
        <v>0</v>
      </c>
      <c r="DG105" s="20">
        <f t="shared" si="106"/>
        <v>0</v>
      </c>
      <c r="DH105" s="20">
        <f t="shared" si="106"/>
        <v>0</v>
      </c>
      <c r="DI105" s="20">
        <f t="shared" si="106"/>
        <v>0</v>
      </c>
      <c r="DJ105" s="20">
        <f t="shared" si="106"/>
        <v>0</v>
      </c>
      <c r="DK105" s="20">
        <f t="shared" si="106"/>
        <v>0</v>
      </c>
      <c r="DL105" s="20">
        <f t="shared" si="106"/>
        <v>0</v>
      </c>
      <c r="DM105" s="20">
        <f t="shared" si="106"/>
        <v>0</v>
      </c>
      <c r="DN105" s="20">
        <f t="shared" si="106"/>
        <v>0</v>
      </c>
      <c r="DO105" s="20">
        <f t="shared" si="106"/>
        <v>0</v>
      </c>
      <c r="DP105" s="20">
        <f t="shared" si="106"/>
        <v>0</v>
      </c>
      <c r="DQ105" s="20">
        <f t="shared" si="106"/>
        <v>0</v>
      </c>
      <c r="DR105" s="20">
        <f t="shared" si="106"/>
        <v>6936666</v>
      </c>
      <c r="DS105" s="20">
        <f t="shared" si="107"/>
        <v>0</v>
      </c>
      <c r="DT105" s="20"/>
      <c r="DU105" s="20">
        <f t="shared" si="108"/>
        <v>0</v>
      </c>
    </row>
    <row r="106" spans="1:125" s="38" customFormat="1" ht="24" customHeight="1" x14ac:dyDescent="0.3">
      <c r="A106" s="212"/>
      <c r="B106" s="75"/>
      <c r="C106" s="41" t="s">
        <v>298</v>
      </c>
      <c r="D106" s="26" t="s">
        <v>299</v>
      </c>
      <c r="E106" s="18">
        <v>301</v>
      </c>
      <c r="F106" s="19" t="s">
        <v>293</v>
      </c>
      <c r="G106" s="20">
        <f t="shared" si="60"/>
        <v>15000000</v>
      </c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v>15000000</v>
      </c>
      <c r="AA106" s="20"/>
      <c r="AB106" s="20"/>
      <c r="AC106" s="20"/>
      <c r="AD106" s="21">
        <f t="shared" si="90"/>
        <v>0</v>
      </c>
      <c r="AE106" s="20">
        <f t="shared" si="100"/>
        <v>0</v>
      </c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1">
        <f t="shared" si="92"/>
        <v>1</v>
      </c>
      <c r="BC106" s="20">
        <f t="shared" si="74"/>
        <v>15000000</v>
      </c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>
        <f t="shared" si="102"/>
        <v>15000000</v>
      </c>
      <c r="BW106" s="20"/>
      <c r="BX106" s="20"/>
      <c r="BY106" s="20"/>
      <c r="BZ106" s="21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1">
        <f t="shared" si="79"/>
        <v>1</v>
      </c>
      <c r="CY106" s="20">
        <f t="shared" si="44"/>
        <v>15000000</v>
      </c>
      <c r="CZ106" s="20">
        <f t="shared" si="105"/>
        <v>0</v>
      </c>
      <c r="DA106" s="20">
        <f t="shared" si="105"/>
        <v>0</v>
      </c>
      <c r="DB106" s="20"/>
      <c r="DC106" s="20">
        <f t="shared" si="106"/>
        <v>0</v>
      </c>
      <c r="DD106" s="20">
        <f t="shared" si="106"/>
        <v>0</v>
      </c>
      <c r="DE106" s="20">
        <f t="shared" si="106"/>
        <v>0</v>
      </c>
      <c r="DF106" s="20">
        <f t="shared" si="106"/>
        <v>0</v>
      </c>
      <c r="DG106" s="20">
        <f t="shared" si="106"/>
        <v>0</v>
      </c>
      <c r="DH106" s="20">
        <f t="shared" si="106"/>
        <v>0</v>
      </c>
      <c r="DI106" s="20">
        <f t="shared" si="106"/>
        <v>0</v>
      </c>
      <c r="DJ106" s="20">
        <f t="shared" si="106"/>
        <v>0</v>
      </c>
      <c r="DK106" s="20">
        <f t="shared" si="106"/>
        <v>0</v>
      </c>
      <c r="DL106" s="20">
        <f t="shared" si="106"/>
        <v>0</v>
      </c>
      <c r="DM106" s="20">
        <f t="shared" si="106"/>
        <v>0</v>
      </c>
      <c r="DN106" s="20">
        <f t="shared" si="106"/>
        <v>0</v>
      </c>
      <c r="DO106" s="20">
        <f t="shared" si="106"/>
        <v>0</v>
      </c>
      <c r="DP106" s="20">
        <f t="shared" si="106"/>
        <v>0</v>
      </c>
      <c r="DQ106" s="20">
        <f t="shared" si="106"/>
        <v>0</v>
      </c>
      <c r="DR106" s="20">
        <f t="shared" si="106"/>
        <v>15000000</v>
      </c>
      <c r="DS106" s="20">
        <f t="shared" si="107"/>
        <v>0</v>
      </c>
      <c r="DT106" s="20"/>
      <c r="DU106" s="20">
        <f t="shared" si="108"/>
        <v>0</v>
      </c>
    </row>
    <row r="107" spans="1:125" ht="51.75" customHeight="1" x14ac:dyDescent="0.3">
      <c r="A107" s="212"/>
      <c r="B107" s="61" t="s">
        <v>300</v>
      </c>
      <c r="C107" s="76" t="s">
        <v>301</v>
      </c>
      <c r="D107" s="26" t="s">
        <v>302</v>
      </c>
      <c r="E107" s="18">
        <v>301</v>
      </c>
      <c r="F107" s="19" t="s">
        <v>303</v>
      </c>
      <c r="G107" s="20">
        <f t="shared" si="60"/>
        <v>369865677</v>
      </c>
      <c r="H107" s="20">
        <v>15137846</v>
      </c>
      <c r="I107" s="20">
        <f>180000000</f>
        <v>180000000</v>
      </c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>
        <v>167968376</v>
      </c>
      <c r="AA107" s="20"/>
      <c r="AB107" s="20"/>
      <c r="AC107" s="20">
        <f>6759455</f>
        <v>6759455</v>
      </c>
      <c r="AD107" s="21">
        <f t="shared" si="90"/>
        <v>0.33205297933065575</v>
      </c>
      <c r="AE107" s="20">
        <f t="shared" si="100"/>
        <v>122815000</v>
      </c>
      <c r="AF107" s="20"/>
      <c r="AG107" s="20">
        <f>+'[1]FEBRERO 2019'!$K$250</f>
        <v>120785000</v>
      </c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>
        <f>+'[1]FEBRERO 2019'!$AB$250</f>
        <v>1230000</v>
      </c>
      <c r="AY107" s="20"/>
      <c r="AZ107" s="20"/>
      <c r="BA107" s="20">
        <f>+'[2]ENERO 2019'!$AF$221</f>
        <v>800000</v>
      </c>
      <c r="BB107" s="21">
        <f t="shared" si="92"/>
        <v>0.6679470206693443</v>
      </c>
      <c r="BC107" s="20">
        <f t="shared" si="74"/>
        <v>247050677</v>
      </c>
      <c r="BD107" s="20">
        <f t="shared" ref="BD107:BS117" si="109">H107-AF107</f>
        <v>15137846</v>
      </c>
      <c r="BE107" s="20">
        <f t="shared" si="109"/>
        <v>59215000</v>
      </c>
      <c r="BF107" s="20">
        <f t="shared" si="109"/>
        <v>0</v>
      </c>
      <c r="BG107" s="20">
        <f t="shared" si="109"/>
        <v>0</v>
      </c>
      <c r="BH107" s="20">
        <f t="shared" si="109"/>
        <v>0</v>
      </c>
      <c r="BI107" s="20">
        <f t="shared" si="109"/>
        <v>0</v>
      </c>
      <c r="BJ107" s="20">
        <f t="shared" si="109"/>
        <v>0</v>
      </c>
      <c r="BK107" s="20">
        <f t="shared" si="109"/>
        <v>0</v>
      </c>
      <c r="BL107" s="20">
        <f t="shared" si="109"/>
        <v>0</v>
      </c>
      <c r="BM107" s="20">
        <f t="shared" si="109"/>
        <v>0</v>
      </c>
      <c r="BN107" s="20">
        <f t="shared" si="109"/>
        <v>0</v>
      </c>
      <c r="BO107" s="20">
        <f t="shared" si="109"/>
        <v>0</v>
      </c>
      <c r="BP107" s="20">
        <f t="shared" si="109"/>
        <v>0</v>
      </c>
      <c r="BQ107" s="20">
        <f t="shared" si="109"/>
        <v>0</v>
      </c>
      <c r="BR107" s="20">
        <f t="shared" si="109"/>
        <v>0</v>
      </c>
      <c r="BS107" s="20">
        <f t="shared" si="109"/>
        <v>0</v>
      </c>
      <c r="BT107" s="20">
        <f t="shared" ref="BT107:BU117" si="110">X107-AV107</f>
        <v>0</v>
      </c>
      <c r="BU107" s="20">
        <f t="shared" si="110"/>
        <v>0</v>
      </c>
      <c r="BV107" s="20">
        <f t="shared" si="102"/>
        <v>166738376</v>
      </c>
      <c r="BW107" s="20">
        <f t="shared" si="102"/>
        <v>0</v>
      </c>
      <c r="BX107" s="20"/>
      <c r="BY107" s="20">
        <f t="shared" si="103"/>
        <v>5959455</v>
      </c>
      <c r="BZ107" s="21">
        <f t="shared" si="91"/>
        <v>0.31834530836988151</v>
      </c>
      <c r="CA107" s="20">
        <f t="shared" si="104"/>
        <v>117745003</v>
      </c>
      <c r="CB107" s="20"/>
      <c r="CC107" s="20">
        <f>+'[2]ENERO 2019'!$H$219+'[1]FEBRERO 2019'!$H$267</f>
        <v>117745003</v>
      </c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20"/>
      <c r="CV107" s="20"/>
      <c r="CW107" s="20"/>
      <c r="CX107" s="21">
        <f t="shared" si="79"/>
        <v>0.68165469163011849</v>
      </c>
      <c r="CY107" s="20">
        <f t="shared" si="44"/>
        <v>252120674</v>
      </c>
      <c r="CZ107" s="20">
        <f t="shared" si="105"/>
        <v>15137846</v>
      </c>
      <c r="DA107" s="20">
        <f t="shared" si="105"/>
        <v>62254997</v>
      </c>
      <c r="DB107" s="20">
        <f>J107-CD107</f>
        <v>0</v>
      </c>
      <c r="DC107" s="20">
        <f t="shared" si="106"/>
        <v>0</v>
      </c>
      <c r="DD107" s="20">
        <f t="shared" si="106"/>
        <v>0</v>
      </c>
      <c r="DE107" s="20">
        <f t="shared" si="106"/>
        <v>0</v>
      </c>
      <c r="DF107" s="20">
        <f t="shared" si="106"/>
        <v>0</v>
      </c>
      <c r="DG107" s="20">
        <f t="shared" si="106"/>
        <v>0</v>
      </c>
      <c r="DH107" s="20">
        <f t="shared" si="106"/>
        <v>0</v>
      </c>
      <c r="DI107" s="20">
        <f t="shared" si="106"/>
        <v>0</v>
      </c>
      <c r="DJ107" s="20">
        <f t="shared" si="106"/>
        <v>0</v>
      </c>
      <c r="DK107" s="20">
        <f t="shared" si="106"/>
        <v>0</v>
      </c>
      <c r="DL107" s="20">
        <f t="shared" si="106"/>
        <v>0</v>
      </c>
      <c r="DM107" s="20">
        <f t="shared" si="106"/>
        <v>0</v>
      </c>
      <c r="DN107" s="20">
        <f t="shared" si="106"/>
        <v>0</v>
      </c>
      <c r="DO107" s="20">
        <f t="shared" si="106"/>
        <v>0</v>
      </c>
      <c r="DP107" s="20">
        <f t="shared" si="106"/>
        <v>0</v>
      </c>
      <c r="DQ107" s="20">
        <f t="shared" si="106"/>
        <v>0</v>
      </c>
      <c r="DR107" s="20">
        <f t="shared" si="106"/>
        <v>167968376</v>
      </c>
      <c r="DS107" s="20">
        <f t="shared" si="107"/>
        <v>0</v>
      </c>
      <c r="DT107" s="20"/>
      <c r="DU107" s="20">
        <f t="shared" si="108"/>
        <v>6759455</v>
      </c>
    </row>
    <row r="108" spans="1:125" ht="50.25" customHeight="1" x14ac:dyDescent="0.3">
      <c r="A108" s="212"/>
      <c r="B108" s="45" t="s">
        <v>304</v>
      </c>
      <c r="C108" s="41" t="s">
        <v>305</v>
      </c>
      <c r="D108" s="17" t="s">
        <v>306</v>
      </c>
      <c r="E108" s="18">
        <v>301</v>
      </c>
      <c r="F108" s="19" t="s">
        <v>303</v>
      </c>
      <c r="G108" s="20">
        <f t="shared" si="60"/>
        <v>352712008</v>
      </c>
      <c r="H108" s="20"/>
      <c r="I108" s="20"/>
      <c r="J108" s="20"/>
      <c r="K108" s="20"/>
      <c r="L108" s="20">
        <v>208000000</v>
      </c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>
        <v>100000000</v>
      </c>
      <c r="X108" s="20">
        <v>32712008</v>
      </c>
      <c r="Y108" s="20"/>
      <c r="Z108" s="20"/>
      <c r="AA108" s="20"/>
      <c r="AB108" s="20"/>
      <c r="AC108" s="20">
        <v>12000000</v>
      </c>
      <c r="AD108" s="21">
        <f t="shared" si="90"/>
        <v>0.42811131057380958</v>
      </c>
      <c r="AE108" s="20">
        <f t="shared" si="100"/>
        <v>151000000</v>
      </c>
      <c r="AF108" s="20"/>
      <c r="AG108" s="20"/>
      <c r="AH108" s="20"/>
      <c r="AI108" s="20"/>
      <c r="AJ108" s="20">
        <f>+'[2]ENERO 2019'!$N$244</f>
        <v>150000000</v>
      </c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>
        <f>+'[2]ENERO 2019'!$AF$244</f>
        <v>1000000</v>
      </c>
      <c r="BB108" s="21">
        <f t="shared" si="92"/>
        <v>0.57188868942619042</v>
      </c>
      <c r="BC108" s="20">
        <f t="shared" si="74"/>
        <v>201712008</v>
      </c>
      <c r="BD108" s="20">
        <f t="shared" si="109"/>
        <v>0</v>
      </c>
      <c r="BE108" s="20">
        <f t="shared" si="109"/>
        <v>0</v>
      </c>
      <c r="BF108" s="20">
        <f t="shared" si="109"/>
        <v>0</v>
      </c>
      <c r="BG108" s="20">
        <f t="shared" si="109"/>
        <v>0</v>
      </c>
      <c r="BH108" s="20">
        <f t="shared" si="109"/>
        <v>58000000</v>
      </c>
      <c r="BI108" s="20">
        <f t="shared" si="109"/>
        <v>0</v>
      </c>
      <c r="BJ108" s="20">
        <f t="shared" si="109"/>
        <v>0</v>
      </c>
      <c r="BK108" s="20">
        <f t="shared" si="109"/>
        <v>0</v>
      </c>
      <c r="BL108" s="20">
        <f t="shared" si="109"/>
        <v>0</v>
      </c>
      <c r="BM108" s="20">
        <f t="shared" si="109"/>
        <v>0</v>
      </c>
      <c r="BN108" s="20">
        <f t="shared" si="109"/>
        <v>0</v>
      </c>
      <c r="BO108" s="20">
        <f t="shared" si="109"/>
        <v>0</v>
      </c>
      <c r="BP108" s="20">
        <f t="shared" si="109"/>
        <v>0</v>
      </c>
      <c r="BQ108" s="20">
        <f t="shared" si="109"/>
        <v>0</v>
      </c>
      <c r="BR108" s="20">
        <f t="shared" si="109"/>
        <v>0</v>
      </c>
      <c r="BS108" s="20">
        <f t="shared" si="109"/>
        <v>100000000</v>
      </c>
      <c r="BT108" s="20">
        <f t="shared" si="110"/>
        <v>32712008</v>
      </c>
      <c r="BU108" s="20">
        <f t="shared" si="110"/>
        <v>0</v>
      </c>
      <c r="BV108" s="20">
        <f t="shared" si="102"/>
        <v>0</v>
      </c>
      <c r="BW108" s="20">
        <f t="shared" si="102"/>
        <v>0</v>
      </c>
      <c r="BX108" s="20"/>
      <c r="BY108" s="20">
        <f t="shared" si="103"/>
        <v>11000000</v>
      </c>
      <c r="BZ108" s="21">
        <f t="shared" si="91"/>
        <v>0.39620616205388731</v>
      </c>
      <c r="CA108" s="20">
        <f t="shared" si="104"/>
        <v>139746671</v>
      </c>
      <c r="CB108" s="20"/>
      <c r="CC108" s="20"/>
      <c r="CD108" s="20"/>
      <c r="CE108" s="20"/>
      <c r="CF108" s="20">
        <f>+'[1]FEBRERO 2019'!$H$274</f>
        <v>139746671</v>
      </c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1">
        <f t="shared" si="79"/>
        <v>0.60379383794611274</v>
      </c>
      <c r="CY108" s="20">
        <f t="shared" si="44"/>
        <v>212965337</v>
      </c>
      <c r="CZ108" s="20">
        <f t="shared" si="105"/>
        <v>0</v>
      </c>
      <c r="DA108" s="20">
        <f t="shared" si="105"/>
        <v>0</v>
      </c>
      <c r="DB108" s="20"/>
      <c r="DC108" s="20">
        <f t="shared" si="106"/>
        <v>0</v>
      </c>
      <c r="DD108" s="20">
        <f t="shared" si="106"/>
        <v>68253329</v>
      </c>
      <c r="DE108" s="20">
        <f t="shared" si="106"/>
        <v>0</v>
      </c>
      <c r="DF108" s="20">
        <f t="shared" si="106"/>
        <v>0</v>
      </c>
      <c r="DG108" s="20">
        <f t="shared" si="106"/>
        <v>0</v>
      </c>
      <c r="DH108" s="20">
        <f t="shared" si="106"/>
        <v>0</v>
      </c>
      <c r="DI108" s="20">
        <f t="shared" si="106"/>
        <v>0</v>
      </c>
      <c r="DJ108" s="20">
        <f t="shared" si="106"/>
        <v>0</v>
      </c>
      <c r="DK108" s="20">
        <f t="shared" si="106"/>
        <v>0</v>
      </c>
      <c r="DL108" s="20">
        <f t="shared" si="106"/>
        <v>0</v>
      </c>
      <c r="DM108" s="20">
        <f t="shared" si="106"/>
        <v>0</v>
      </c>
      <c r="DN108" s="20">
        <f t="shared" si="106"/>
        <v>0</v>
      </c>
      <c r="DO108" s="20">
        <f t="shared" si="106"/>
        <v>100000000</v>
      </c>
      <c r="DP108" s="20">
        <f t="shared" si="106"/>
        <v>32712008</v>
      </c>
      <c r="DQ108" s="20">
        <f t="shared" si="106"/>
        <v>0</v>
      </c>
      <c r="DR108" s="20">
        <f t="shared" si="106"/>
        <v>0</v>
      </c>
      <c r="DS108" s="20">
        <f t="shared" si="107"/>
        <v>0</v>
      </c>
      <c r="DT108" s="20"/>
      <c r="DU108" s="20">
        <f t="shared" si="108"/>
        <v>12000000</v>
      </c>
    </row>
    <row r="109" spans="1:125" ht="78" customHeight="1" x14ac:dyDescent="0.3">
      <c r="A109" s="212"/>
      <c r="B109" s="207" t="s">
        <v>307</v>
      </c>
      <c r="C109" s="41" t="s">
        <v>308</v>
      </c>
      <c r="D109" s="17" t="s">
        <v>309</v>
      </c>
      <c r="E109" s="18">
        <v>301</v>
      </c>
      <c r="F109" s="19" t="s">
        <v>310</v>
      </c>
      <c r="G109" s="20">
        <f t="shared" si="60"/>
        <v>122963935</v>
      </c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50000000</v>
      </c>
      <c r="AA109" s="20"/>
      <c r="AB109" s="20"/>
      <c r="AC109" s="20">
        <f>72963935</f>
        <v>72963935</v>
      </c>
      <c r="AD109" s="21">
        <f t="shared" si="90"/>
        <v>0.39849082578562567</v>
      </c>
      <c r="AE109" s="20">
        <f t="shared" si="100"/>
        <v>49000000</v>
      </c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>
        <f>+'[2]ENERO 2019'!$AF$266</f>
        <v>49000000</v>
      </c>
      <c r="BB109" s="21">
        <f t="shared" si="92"/>
        <v>0.60150917421437433</v>
      </c>
      <c r="BC109" s="20">
        <f t="shared" si="74"/>
        <v>73963935</v>
      </c>
      <c r="BD109" s="20">
        <f t="shared" si="109"/>
        <v>0</v>
      </c>
      <c r="BE109" s="20">
        <f t="shared" si="109"/>
        <v>0</v>
      </c>
      <c r="BF109" s="20">
        <f t="shared" si="109"/>
        <v>0</v>
      </c>
      <c r="BG109" s="20">
        <f t="shared" si="109"/>
        <v>0</v>
      </c>
      <c r="BH109" s="20">
        <f t="shared" si="109"/>
        <v>0</v>
      </c>
      <c r="BI109" s="20">
        <f t="shared" si="109"/>
        <v>0</v>
      </c>
      <c r="BJ109" s="20">
        <f t="shared" si="109"/>
        <v>0</v>
      </c>
      <c r="BK109" s="20">
        <f t="shared" si="109"/>
        <v>0</v>
      </c>
      <c r="BL109" s="20">
        <f t="shared" si="109"/>
        <v>0</v>
      </c>
      <c r="BM109" s="20">
        <f t="shared" si="109"/>
        <v>0</v>
      </c>
      <c r="BN109" s="20">
        <f t="shared" si="109"/>
        <v>0</v>
      </c>
      <c r="BO109" s="20">
        <f t="shared" si="109"/>
        <v>0</v>
      </c>
      <c r="BP109" s="20">
        <f t="shared" si="109"/>
        <v>0</v>
      </c>
      <c r="BQ109" s="20">
        <f t="shared" si="109"/>
        <v>0</v>
      </c>
      <c r="BR109" s="20">
        <f t="shared" si="109"/>
        <v>0</v>
      </c>
      <c r="BS109" s="20">
        <f t="shared" si="109"/>
        <v>0</v>
      </c>
      <c r="BT109" s="20">
        <f t="shared" si="110"/>
        <v>0</v>
      </c>
      <c r="BU109" s="20">
        <f t="shared" si="110"/>
        <v>0</v>
      </c>
      <c r="BV109" s="20">
        <f t="shared" si="102"/>
        <v>50000000</v>
      </c>
      <c r="BW109" s="20">
        <f t="shared" si="102"/>
        <v>0</v>
      </c>
      <c r="BX109" s="20"/>
      <c r="BY109" s="20">
        <f t="shared" si="103"/>
        <v>23963935</v>
      </c>
      <c r="BZ109" s="21">
        <f>+CA109/G109</f>
        <v>0.1306074012676969</v>
      </c>
      <c r="CA109" s="20">
        <f>SUM(CB109:CW109)</f>
        <v>16060000</v>
      </c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  <c r="CU109" s="20"/>
      <c r="CV109" s="20"/>
      <c r="CW109" s="20">
        <f>+'[1]FEBRERO 2019'!$H$300</f>
        <v>16060000</v>
      </c>
      <c r="CX109" s="21">
        <f>1-BZ109</f>
        <v>0.86939259873230312</v>
      </c>
      <c r="CY109" s="20">
        <f t="shared" si="44"/>
        <v>106903935</v>
      </c>
      <c r="CZ109" s="20">
        <f t="shared" si="105"/>
        <v>0</v>
      </c>
      <c r="DA109" s="20">
        <f t="shared" si="105"/>
        <v>0</v>
      </c>
      <c r="DB109" s="20">
        <f>J109-CD109</f>
        <v>0</v>
      </c>
      <c r="DC109" s="20">
        <f t="shared" si="106"/>
        <v>0</v>
      </c>
      <c r="DD109" s="20">
        <f t="shared" si="106"/>
        <v>0</v>
      </c>
      <c r="DE109" s="20">
        <f t="shared" si="106"/>
        <v>0</v>
      </c>
      <c r="DF109" s="20">
        <f t="shared" si="106"/>
        <v>0</v>
      </c>
      <c r="DG109" s="20">
        <f t="shared" si="106"/>
        <v>0</v>
      </c>
      <c r="DH109" s="20">
        <f t="shared" si="106"/>
        <v>0</v>
      </c>
      <c r="DI109" s="20">
        <f t="shared" si="106"/>
        <v>0</v>
      </c>
      <c r="DJ109" s="20">
        <f t="shared" si="106"/>
        <v>0</v>
      </c>
      <c r="DK109" s="20">
        <f t="shared" si="106"/>
        <v>0</v>
      </c>
      <c r="DL109" s="20">
        <f t="shared" si="106"/>
        <v>0</v>
      </c>
      <c r="DM109" s="20">
        <f t="shared" si="106"/>
        <v>0</v>
      </c>
      <c r="DN109" s="20">
        <f t="shared" si="106"/>
        <v>0</v>
      </c>
      <c r="DO109" s="20">
        <f t="shared" si="106"/>
        <v>0</v>
      </c>
      <c r="DP109" s="20">
        <f t="shared" si="106"/>
        <v>0</v>
      </c>
      <c r="DQ109" s="20">
        <f t="shared" si="106"/>
        <v>0</v>
      </c>
      <c r="DR109" s="20">
        <f t="shared" si="106"/>
        <v>50000000</v>
      </c>
      <c r="DS109" s="20">
        <f t="shared" si="107"/>
        <v>0</v>
      </c>
      <c r="DT109" s="20"/>
      <c r="DU109" s="20">
        <f t="shared" si="108"/>
        <v>56903935</v>
      </c>
    </row>
    <row r="110" spans="1:125" ht="53.25" customHeight="1" x14ac:dyDescent="0.3">
      <c r="A110" s="212"/>
      <c r="B110" s="196"/>
      <c r="C110" s="41" t="s">
        <v>311</v>
      </c>
      <c r="D110" s="26" t="s">
        <v>312</v>
      </c>
      <c r="E110" s="18">
        <v>301</v>
      </c>
      <c r="F110" s="19" t="s">
        <v>293</v>
      </c>
      <c r="G110" s="20">
        <f t="shared" si="60"/>
        <v>15000000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15000000</v>
      </c>
      <c r="AA110" s="20"/>
      <c r="AB110" s="20"/>
      <c r="AC110" s="20"/>
      <c r="AD110" s="21">
        <f t="shared" si="90"/>
        <v>0</v>
      </c>
      <c r="AE110" s="20">
        <f t="shared" si="100"/>
        <v>0</v>
      </c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1">
        <f t="shared" si="92"/>
        <v>1</v>
      </c>
      <c r="BC110" s="20">
        <f t="shared" si="74"/>
        <v>15000000</v>
      </c>
      <c r="BD110" s="20">
        <f t="shared" si="109"/>
        <v>0</v>
      </c>
      <c r="BE110" s="20">
        <f t="shared" si="109"/>
        <v>0</v>
      </c>
      <c r="BF110" s="20">
        <f t="shared" si="109"/>
        <v>0</v>
      </c>
      <c r="BG110" s="20">
        <f t="shared" si="109"/>
        <v>0</v>
      </c>
      <c r="BH110" s="20">
        <f t="shared" si="109"/>
        <v>0</v>
      </c>
      <c r="BI110" s="20">
        <f t="shared" si="109"/>
        <v>0</v>
      </c>
      <c r="BJ110" s="20">
        <f t="shared" si="109"/>
        <v>0</v>
      </c>
      <c r="BK110" s="20">
        <f t="shared" si="109"/>
        <v>0</v>
      </c>
      <c r="BL110" s="20">
        <f t="shared" si="109"/>
        <v>0</v>
      </c>
      <c r="BM110" s="20">
        <f t="shared" si="109"/>
        <v>0</v>
      </c>
      <c r="BN110" s="20">
        <f t="shared" si="109"/>
        <v>0</v>
      </c>
      <c r="BO110" s="20">
        <f t="shared" si="109"/>
        <v>0</v>
      </c>
      <c r="BP110" s="20">
        <f t="shared" si="109"/>
        <v>0</v>
      </c>
      <c r="BQ110" s="20">
        <f t="shared" si="109"/>
        <v>0</v>
      </c>
      <c r="BR110" s="20">
        <f t="shared" si="109"/>
        <v>0</v>
      </c>
      <c r="BS110" s="20">
        <f t="shared" si="109"/>
        <v>0</v>
      </c>
      <c r="BT110" s="20">
        <f t="shared" si="110"/>
        <v>0</v>
      </c>
      <c r="BU110" s="20">
        <f t="shared" si="110"/>
        <v>0</v>
      </c>
      <c r="BV110" s="20">
        <f t="shared" si="102"/>
        <v>15000000</v>
      </c>
      <c r="BW110" s="20">
        <f t="shared" si="102"/>
        <v>0</v>
      </c>
      <c r="BX110" s="20"/>
      <c r="BY110" s="20">
        <f t="shared" si="103"/>
        <v>0</v>
      </c>
      <c r="BZ110" s="21">
        <f>+CA110/G110</f>
        <v>0</v>
      </c>
      <c r="CA110" s="20">
        <f>SUM(CB110:CW110)</f>
        <v>0</v>
      </c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/>
      <c r="CW110" s="20"/>
      <c r="CX110" s="21">
        <f>1-BZ110</f>
        <v>1</v>
      </c>
      <c r="CY110" s="20">
        <f t="shared" si="44"/>
        <v>15000000</v>
      </c>
      <c r="CZ110" s="20">
        <f t="shared" si="105"/>
        <v>0</v>
      </c>
      <c r="DA110" s="20">
        <f t="shared" si="105"/>
        <v>0</v>
      </c>
      <c r="DB110" s="20"/>
      <c r="DC110" s="20">
        <f t="shared" si="106"/>
        <v>0</v>
      </c>
      <c r="DD110" s="20">
        <f t="shared" si="106"/>
        <v>0</v>
      </c>
      <c r="DE110" s="20">
        <f t="shared" si="106"/>
        <v>0</v>
      </c>
      <c r="DF110" s="20">
        <f t="shared" si="106"/>
        <v>0</v>
      </c>
      <c r="DG110" s="20">
        <f t="shared" si="106"/>
        <v>0</v>
      </c>
      <c r="DH110" s="20">
        <f t="shared" si="106"/>
        <v>0</v>
      </c>
      <c r="DI110" s="20">
        <f t="shared" si="106"/>
        <v>0</v>
      </c>
      <c r="DJ110" s="20">
        <f t="shared" si="106"/>
        <v>0</v>
      </c>
      <c r="DK110" s="20">
        <f t="shared" si="106"/>
        <v>0</v>
      </c>
      <c r="DL110" s="20">
        <f t="shared" si="106"/>
        <v>0</v>
      </c>
      <c r="DM110" s="20">
        <f t="shared" si="106"/>
        <v>0</v>
      </c>
      <c r="DN110" s="20">
        <f t="shared" si="106"/>
        <v>0</v>
      </c>
      <c r="DO110" s="20">
        <f t="shared" si="106"/>
        <v>0</v>
      </c>
      <c r="DP110" s="20">
        <f t="shared" si="106"/>
        <v>0</v>
      </c>
      <c r="DQ110" s="20">
        <f t="shared" si="106"/>
        <v>0</v>
      </c>
      <c r="DR110" s="20">
        <f t="shared" si="106"/>
        <v>15000000</v>
      </c>
      <c r="DS110" s="20">
        <f t="shared" si="107"/>
        <v>0</v>
      </c>
      <c r="DT110" s="20"/>
      <c r="DU110" s="20">
        <f t="shared" si="108"/>
        <v>0</v>
      </c>
    </row>
    <row r="111" spans="1:125" ht="35.25" customHeight="1" x14ac:dyDescent="0.3">
      <c r="A111" s="212"/>
      <c r="B111" s="77"/>
      <c r="C111" s="41" t="s">
        <v>313</v>
      </c>
      <c r="D111" s="26" t="s">
        <v>314</v>
      </c>
      <c r="E111" s="18">
        <v>301</v>
      </c>
      <c r="F111" s="19" t="s">
        <v>293</v>
      </c>
      <c r="G111" s="20">
        <f t="shared" si="60"/>
        <v>2313284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2313284</v>
      </c>
      <c r="AA111" s="20"/>
      <c r="AB111" s="20"/>
      <c r="AC111" s="20"/>
      <c r="AD111" s="21">
        <f t="shared" si="90"/>
        <v>0</v>
      </c>
      <c r="AE111" s="20">
        <f t="shared" si="100"/>
        <v>0</v>
      </c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1">
        <f t="shared" si="92"/>
        <v>1</v>
      </c>
      <c r="BC111" s="20">
        <f t="shared" si="74"/>
        <v>2313284</v>
      </c>
      <c r="BD111" s="20">
        <f t="shared" si="109"/>
        <v>0</v>
      </c>
      <c r="BE111" s="20">
        <f t="shared" si="109"/>
        <v>0</v>
      </c>
      <c r="BF111" s="20">
        <f t="shared" si="109"/>
        <v>0</v>
      </c>
      <c r="BG111" s="20">
        <f t="shared" si="109"/>
        <v>0</v>
      </c>
      <c r="BH111" s="20">
        <f t="shared" si="109"/>
        <v>0</v>
      </c>
      <c r="BI111" s="20">
        <f t="shared" si="109"/>
        <v>0</v>
      </c>
      <c r="BJ111" s="20">
        <f t="shared" si="109"/>
        <v>0</v>
      </c>
      <c r="BK111" s="20">
        <f t="shared" si="109"/>
        <v>0</v>
      </c>
      <c r="BL111" s="20">
        <f t="shared" si="109"/>
        <v>0</v>
      </c>
      <c r="BM111" s="20">
        <f t="shared" si="109"/>
        <v>0</v>
      </c>
      <c r="BN111" s="20">
        <f t="shared" si="109"/>
        <v>0</v>
      </c>
      <c r="BO111" s="20">
        <f t="shared" si="109"/>
        <v>0</v>
      </c>
      <c r="BP111" s="20">
        <f t="shared" si="109"/>
        <v>0</v>
      </c>
      <c r="BQ111" s="20">
        <f t="shared" si="109"/>
        <v>0</v>
      </c>
      <c r="BR111" s="20">
        <f t="shared" si="109"/>
        <v>0</v>
      </c>
      <c r="BS111" s="20">
        <f t="shared" si="109"/>
        <v>0</v>
      </c>
      <c r="BT111" s="20">
        <f t="shared" si="110"/>
        <v>0</v>
      </c>
      <c r="BU111" s="20">
        <f t="shared" si="110"/>
        <v>0</v>
      </c>
      <c r="BV111" s="20">
        <f t="shared" si="102"/>
        <v>2313284</v>
      </c>
      <c r="BW111" s="20">
        <f t="shared" si="102"/>
        <v>0</v>
      </c>
      <c r="BX111" s="20"/>
      <c r="BY111" s="20">
        <f t="shared" si="103"/>
        <v>0</v>
      </c>
      <c r="BZ111" s="21">
        <f t="shared" ref="BZ111:BZ133" si="111">+CA111/G111</f>
        <v>0</v>
      </c>
      <c r="CA111" s="20">
        <f t="shared" ref="CA111:CA114" si="112">SUM(CB111:CW111)</f>
        <v>0</v>
      </c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1">
        <f t="shared" ref="CX111:CX113" si="113">1-BZ111</f>
        <v>1</v>
      </c>
      <c r="CY111" s="20">
        <f t="shared" si="44"/>
        <v>2313284</v>
      </c>
      <c r="CZ111" s="20">
        <f t="shared" si="105"/>
        <v>0</v>
      </c>
      <c r="DA111" s="20">
        <f t="shared" si="105"/>
        <v>0</v>
      </c>
      <c r="DB111" s="20"/>
      <c r="DC111" s="20">
        <f t="shared" si="106"/>
        <v>0</v>
      </c>
      <c r="DD111" s="20">
        <f t="shared" si="106"/>
        <v>0</v>
      </c>
      <c r="DE111" s="20">
        <f t="shared" si="106"/>
        <v>0</v>
      </c>
      <c r="DF111" s="20">
        <f t="shared" si="106"/>
        <v>0</v>
      </c>
      <c r="DG111" s="20">
        <f t="shared" si="106"/>
        <v>0</v>
      </c>
      <c r="DH111" s="20">
        <f t="shared" si="106"/>
        <v>0</v>
      </c>
      <c r="DI111" s="20">
        <f t="shared" si="106"/>
        <v>0</v>
      </c>
      <c r="DJ111" s="20">
        <f t="shared" si="106"/>
        <v>0</v>
      </c>
      <c r="DK111" s="20">
        <f t="shared" si="106"/>
        <v>0</v>
      </c>
      <c r="DL111" s="20">
        <f t="shared" si="106"/>
        <v>0</v>
      </c>
      <c r="DM111" s="20">
        <f t="shared" si="106"/>
        <v>0</v>
      </c>
      <c r="DN111" s="20">
        <f t="shared" si="106"/>
        <v>0</v>
      </c>
      <c r="DO111" s="20">
        <f t="shared" si="106"/>
        <v>0</v>
      </c>
      <c r="DP111" s="20">
        <f t="shared" si="106"/>
        <v>0</v>
      </c>
      <c r="DQ111" s="20">
        <f t="shared" si="106"/>
        <v>0</v>
      </c>
      <c r="DR111" s="20">
        <f t="shared" si="106"/>
        <v>2313284</v>
      </c>
      <c r="DS111" s="20">
        <f t="shared" si="107"/>
        <v>0</v>
      </c>
      <c r="DT111" s="20"/>
      <c r="DU111" s="20">
        <f t="shared" si="108"/>
        <v>0</v>
      </c>
    </row>
    <row r="112" spans="1:125" ht="27.75" customHeight="1" x14ac:dyDescent="0.3">
      <c r="A112" s="212"/>
      <c r="B112" s="77"/>
      <c r="C112" s="41" t="s">
        <v>315</v>
      </c>
      <c r="D112" s="26" t="s">
        <v>316</v>
      </c>
      <c r="E112" s="18">
        <v>301</v>
      </c>
      <c r="F112" s="19" t="s">
        <v>293</v>
      </c>
      <c r="G112" s="20">
        <f t="shared" si="60"/>
        <v>10000000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10000000</v>
      </c>
      <c r="AA112" s="20"/>
      <c r="AB112" s="20"/>
      <c r="AC112" s="20"/>
      <c r="AD112" s="21">
        <f t="shared" si="90"/>
        <v>0</v>
      </c>
      <c r="AE112" s="20">
        <f t="shared" si="100"/>
        <v>0</v>
      </c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1">
        <f t="shared" si="92"/>
        <v>1</v>
      </c>
      <c r="BC112" s="20">
        <f t="shared" si="74"/>
        <v>10000000</v>
      </c>
      <c r="BD112" s="20">
        <f t="shared" si="109"/>
        <v>0</v>
      </c>
      <c r="BE112" s="20">
        <f t="shared" si="109"/>
        <v>0</v>
      </c>
      <c r="BF112" s="20">
        <f t="shared" si="109"/>
        <v>0</v>
      </c>
      <c r="BG112" s="20">
        <f t="shared" si="109"/>
        <v>0</v>
      </c>
      <c r="BH112" s="20">
        <f t="shared" si="109"/>
        <v>0</v>
      </c>
      <c r="BI112" s="20">
        <f t="shared" si="109"/>
        <v>0</v>
      </c>
      <c r="BJ112" s="20">
        <f t="shared" si="109"/>
        <v>0</v>
      </c>
      <c r="BK112" s="20">
        <f t="shared" si="109"/>
        <v>0</v>
      </c>
      <c r="BL112" s="20">
        <f t="shared" si="109"/>
        <v>0</v>
      </c>
      <c r="BM112" s="20">
        <f t="shared" si="109"/>
        <v>0</v>
      </c>
      <c r="BN112" s="20">
        <f t="shared" si="109"/>
        <v>0</v>
      </c>
      <c r="BO112" s="20">
        <f t="shared" si="109"/>
        <v>0</v>
      </c>
      <c r="BP112" s="20">
        <f t="shared" si="109"/>
        <v>0</v>
      </c>
      <c r="BQ112" s="20">
        <f t="shared" si="109"/>
        <v>0</v>
      </c>
      <c r="BR112" s="20">
        <f t="shared" si="109"/>
        <v>0</v>
      </c>
      <c r="BS112" s="20">
        <f t="shared" si="109"/>
        <v>0</v>
      </c>
      <c r="BT112" s="20">
        <f t="shared" si="110"/>
        <v>0</v>
      </c>
      <c r="BU112" s="20">
        <f t="shared" si="110"/>
        <v>0</v>
      </c>
      <c r="BV112" s="20">
        <f t="shared" si="102"/>
        <v>10000000</v>
      </c>
      <c r="BW112" s="20">
        <f t="shared" si="102"/>
        <v>0</v>
      </c>
      <c r="BX112" s="20"/>
      <c r="BY112" s="20">
        <f t="shared" si="103"/>
        <v>0</v>
      </c>
      <c r="BZ112" s="21">
        <f t="shared" si="111"/>
        <v>0</v>
      </c>
      <c r="CA112" s="20">
        <f t="shared" si="112"/>
        <v>0</v>
      </c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1">
        <f t="shared" si="113"/>
        <v>1</v>
      </c>
      <c r="CY112" s="20">
        <f t="shared" si="44"/>
        <v>10000000</v>
      </c>
      <c r="CZ112" s="20">
        <f t="shared" si="105"/>
        <v>0</v>
      </c>
      <c r="DA112" s="20">
        <f t="shared" si="105"/>
        <v>0</v>
      </c>
      <c r="DB112" s="20"/>
      <c r="DC112" s="20">
        <f t="shared" si="106"/>
        <v>0</v>
      </c>
      <c r="DD112" s="20">
        <f t="shared" si="106"/>
        <v>0</v>
      </c>
      <c r="DE112" s="20">
        <f t="shared" si="106"/>
        <v>0</v>
      </c>
      <c r="DF112" s="20">
        <f t="shared" si="106"/>
        <v>0</v>
      </c>
      <c r="DG112" s="20">
        <f t="shared" si="106"/>
        <v>0</v>
      </c>
      <c r="DH112" s="20">
        <f t="shared" si="106"/>
        <v>0</v>
      </c>
      <c r="DI112" s="20">
        <f t="shared" si="106"/>
        <v>0</v>
      </c>
      <c r="DJ112" s="20">
        <f t="shared" si="106"/>
        <v>0</v>
      </c>
      <c r="DK112" s="20">
        <f t="shared" si="106"/>
        <v>0</v>
      </c>
      <c r="DL112" s="20">
        <f t="shared" si="106"/>
        <v>0</v>
      </c>
      <c r="DM112" s="20">
        <f t="shared" si="106"/>
        <v>0</v>
      </c>
      <c r="DN112" s="20">
        <f t="shared" si="106"/>
        <v>0</v>
      </c>
      <c r="DO112" s="20">
        <f t="shared" si="106"/>
        <v>0</v>
      </c>
      <c r="DP112" s="20">
        <f t="shared" si="106"/>
        <v>0</v>
      </c>
      <c r="DQ112" s="20">
        <f t="shared" si="106"/>
        <v>0</v>
      </c>
      <c r="DR112" s="20">
        <f t="shared" si="106"/>
        <v>10000000</v>
      </c>
      <c r="DS112" s="20">
        <f t="shared" si="107"/>
        <v>0</v>
      </c>
      <c r="DT112" s="20"/>
      <c r="DU112" s="20">
        <f t="shared" si="108"/>
        <v>0</v>
      </c>
    </row>
    <row r="113" spans="1:125" ht="24" customHeight="1" x14ac:dyDescent="0.3">
      <c r="A113" s="212"/>
      <c r="B113" s="77"/>
      <c r="C113" s="41" t="s">
        <v>317</v>
      </c>
      <c r="D113" s="26" t="s">
        <v>318</v>
      </c>
      <c r="E113" s="18">
        <v>301</v>
      </c>
      <c r="F113" s="19" t="s">
        <v>293</v>
      </c>
      <c r="G113" s="20">
        <f t="shared" si="60"/>
        <v>6000000</v>
      </c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6000000</v>
      </c>
      <c r="AA113" s="20"/>
      <c r="AB113" s="20"/>
      <c r="AC113" s="20"/>
      <c r="AD113" s="21">
        <f t="shared" si="90"/>
        <v>0</v>
      </c>
      <c r="AE113" s="20">
        <f t="shared" si="100"/>
        <v>0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1">
        <f t="shared" si="92"/>
        <v>1</v>
      </c>
      <c r="BC113" s="20">
        <f t="shared" si="74"/>
        <v>6000000</v>
      </c>
      <c r="BD113" s="20">
        <f t="shared" si="109"/>
        <v>0</v>
      </c>
      <c r="BE113" s="20">
        <f t="shared" si="109"/>
        <v>0</v>
      </c>
      <c r="BF113" s="20">
        <f t="shared" si="109"/>
        <v>0</v>
      </c>
      <c r="BG113" s="20">
        <f t="shared" si="109"/>
        <v>0</v>
      </c>
      <c r="BH113" s="20">
        <f t="shared" si="109"/>
        <v>0</v>
      </c>
      <c r="BI113" s="20">
        <f t="shared" si="109"/>
        <v>0</v>
      </c>
      <c r="BJ113" s="20">
        <f t="shared" si="109"/>
        <v>0</v>
      </c>
      <c r="BK113" s="20">
        <f t="shared" si="109"/>
        <v>0</v>
      </c>
      <c r="BL113" s="20">
        <f t="shared" si="109"/>
        <v>0</v>
      </c>
      <c r="BM113" s="20">
        <f t="shared" si="109"/>
        <v>0</v>
      </c>
      <c r="BN113" s="20">
        <f t="shared" si="109"/>
        <v>0</v>
      </c>
      <c r="BO113" s="20">
        <f t="shared" si="109"/>
        <v>0</v>
      </c>
      <c r="BP113" s="20">
        <f t="shared" si="109"/>
        <v>0</v>
      </c>
      <c r="BQ113" s="20">
        <f t="shared" si="109"/>
        <v>0</v>
      </c>
      <c r="BR113" s="20">
        <f t="shared" si="109"/>
        <v>0</v>
      </c>
      <c r="BS113" s="20">
        <f t="shared" si="109"/>
        <v>0</v>
      </c>
      <c r="BT113" s="20">
        <f t="shared" si="110"/>
        <v>0</v>
      </c>
      <c r="BU113" s="20">
        <f t="shared" si="110"/>
        <v>0</v>
      </c>
      <c r="BV113" s="20">
        <f t="shared" si="102"/>
        <v>6000000</v>
      </c>
      <c r="BW113" s="20">
        <f t="shared" si="102"/>
        <v>0</v>
      </c>
      <c r="BX113" s="20"/>
      <c r="BY113" s="20">
        <f t="shared" si="103"/>
        <v>0</v>
      </c>
      <c r="BZ113" s="21">
        <f t="shared" si="111"/>
        <v>0</v>
      </c>
      <c r="CA113" s="20">
        <f t="shared" si="112"/>
        <v>0</v>
      </c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1">
        <f t="shared" si="113"/>
        <v>1</v>
      </c>
      <c r="CY113" s="20">
        <f t="shared" si="44"/>
        <v>6000000</v>
      </c>
      <c r="CZ113" s="20">
        <f t="shared" si="105"/>
        <v>0</v>
      </c>
      <c r="DA113" s="20">
        <f t="shared" si="105"/>
        <v>0</v>
      </c>
      <c r="DB113" s="20"/>
      <c r="DC113" s="20">
        <f t="shared" si="106"/>
        <v>0</v>
      </c>
      <c r="DD113" s="20">
        <f t="shared" si="106"/>
        <v>0</v>
      </c>
      <c r="DE113" s="20">
        <f t="shared" si="106"/>
        <v>0</v>
      </c>
      <c r="DF113" s="20">
        <f t="shared" si="106"/>
        <v>0</v>
      </c>
      <c r="DG113" s="20">
        <f t="shared" si="106"/>
        <v>0</v>
      </c>
      <c r="DH113" s="20">
        <f t="shared" si="106"/>
        <v>0</v>
      </c>
      <c r="DI113" s="20">
        <f t="shared" si="106"/>
        <v>0</v>
      </c>
      <c r="DJ113" s="20">
        <f t="shared" si="106"/>
        <v>0</v>
      </c>
      <c r="DK113" s="20">
        <f t="shared" si="106"/>
        <v>0</v>
      </c>
      <c r="DL113" s="20">
        <f t="shared" si="106"/>
        <v>0</v>
      </c>
      <c r="DM113" s="20">
        <f t="shared" si="106"/>
        <v>0</v>
      </c>
      <c r="DN113" s="20">
        <f t="shared" si="106"/>
        <v>0</v>
      </c>
      <c r="DO113" s="20">
        <f t="shared" si="106"/>
        <v>0</v>
      </c>
      <c r="DP113" s="20">
        <f t="shared" si="106"/>
        <v>0</v>
      </c>
      <c r="DQ113" s="20">
        <f t="shared" si="106"/>
        <v>0</v>
      </c>
      <c r="DR113" s="20">
        <f t="shared" si="106"/>
        <v>6000000</v>
      </c>
      <c r="DS113" s="20">
        <f t="shared" si="107"/>
        <v>0</v>
      </c>
      <c r="DT113" s="20"/>
      <c r="DU113" s="20">
        <f t="shared" si="108"/>
        <v>0</v>
      </c>
    </row>
    <row r="114" spans="1:125" ht="31.5" customHeight="1" x14ac:dyDescent="0.3">
      <c r="A114" s="212"/>
      <c r="B114" s="61" t="s">
        <v>319</v>
      </c>
      <c r="C114" s="41" t="s">
        <v>320</v>
      </c>
      <c r="D114" s="17" t="s">
        <v>321</v>
      </c>
      <c r="E114" s="18">
        <v>301</v>
      </c>
      <c r="F114" s="19" t="s">
        <v>293</v>
      </c>
      <c r="G114" s="20">
        <f t="shared" si="60"/>
        <v>1564414901</v>
      </c>
      <c r="H114" s="20">
        <v>328968376</v>
      </c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>
        <v>1235446525</v>
      </c>
      <c r="AA114" s="20"/>
      <c r="AB114" s="20"/>
      <c r="AC114" s="20"/>
      <c r="AD114" s="21">
        <f>+AE114/G114</f>
        <v>0.9999980823501502</v>
      </c>
      <c r="AE114" s="20">
        <f t="shared" si="100"/>
        <v>1564411901</v>
      </c>
      <c r="AF114" s="20">
        <f>+'[2]ENERO 2019'!$J$303</f>
        <v>328965376</v>
      </c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>
        <f>+'[2]ENERO 2019'!$AB$303</f>
        <v>1235446525</v>
      </c>
      <c r="AY114" s="20"/>
      <c r="AZ114" s="20"/>
      <c r="BA114" s="20"/>
      <c r="BB114" s="21">
        <f t="shared" si="92"/>
        <v>1.917649849803027E-6</v>
      </c>
      <c r="BC114" s="20">
        <f t="shared" si="74"/>
        <v>3000</v>
      </c>
      <c r="BD114" s="20">
        <f t="shared" si="109"/>
        <v>3000</v>
      </c>
      <c r="BE114" s="20">
        <f t="shared" si="109"/>
        <v>0</v>
      </c>
      <c r="BF114" s="20">
        <f t="shared" si="109"/>
        <v>0</v>
      </c>
      <c r="BG114" s="20">
        <f t="shared" si="109"/>
        <v>0</v>
      </c>
      <c r="BH114" s="20">
        <f t="shared" si="109"/>
        <v>0</v>
      </c>
      <c r="BI114" s="20">
        <f t="shared" si="109"/>
        <v>0</v>
      </c>
      <c r="BJ114" s="20">
        <f t="shared" si="109"/>
        <v>0</v>
      </c>
      <c r="BK114" s="20">
        <f t="shared" si="109"/>
        <v>0</v>
      </c>
      <c r="BL114" s="20">
        <f t="shared" si="109"/>
        <v>0</v>
      </c>
      <c r="BM114" s="20">
        <f t="shared" si="109"/>
        <v>0</v>
      </c>
      <c r="BN114" s="20">
        <f t="shared" si="109"/>
        <v>0</v>
      </c>
      <c r="BO114" s="20">
        <f t="shared" si="109"/>
        <v>0</v>
      </c>
      <c r="BP114" s="20">
        <f t="shared" si="109"/>
        <v>0</v>
      </c>
      <c r="BQ114" s="20">
        <f t="shared" si="109"/>
        <v>0</v>
      </c>
      <c r="BR114" s="20">
        <f t="shared" si="109"/>
        <v>0</v>
      </c>
      <c r="BS114" s="20">
        <f t="shared" si="109"/>
        <v>0</v>
      </c>
      <c r="BT114" s="20">
        <f t="shared" si="110"/>
        <v>0</v>
      </c>
      <c r="BU114" s="20">
        <f t="shared" si="110"/>
        <v>0</v>
      </c>
      <c r="BV114" s="20">
        <f t="shared" si="102"/>
        <v>0</v>
      </c>
      <c r="BW114" s="20">
        <f t="shared" si="102"/>
        <v>0</v>
      </c>
      <c r="BX114" s="20"/>
      <c r="BY114" s="20">
        <f t="shared" si="103"/>
        <v>0</v>
      </c>
      <c r="BZ114" s="21">
        <f t="shared" si="111"/>
        <v>0.16006506703556386</v>
      </c>
      <c r="CA114" s="20">
        <f t="shared" si="112"/>
        <v>250408176</v>
      </c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>
        <f>+'[1]FEBRERO 2019'!$H$341+'[1]FEBRERO 2019'!$H$346</f>
        <v>250408176</v>
      </c>
      <c r="CU114" s="20"/>
      <c r="CV114" s="20"/>
      <c r="CW114" s="20"/>
      <c r="CX114" s="21">
        <f t="shared" si="79"/>
        <v>0.83993493296443611</v>
      </c>
      <c r="CY114" s="20">
        <f t="shared" si="44"/>
        <v>1314006725</v>
      </c>
      <c r="CZ114" s="20">
        <f t="shared" si="105"/>
        <v>328968376</v>
      </c>
      <c r="DA114" s="20">
        <f t="shared" si="105"/>
        <v>0</v>
      </c>
      <c r="DB114" s="20">
        <f>J114-CD114</f>
        <v>0</v>
      </c>
      <c r="DC114" s="20">
        <f t="shared" si="106"/>
        <v>0</v>
      </c>
      <c r="DD114" s="20">
        <f t="shared" si="106"/>
        <v>0</v>
      </c>
      <c r="DE114" s="20">
        <f t="shared" si="106"/>
        <v>0</v>
      </c>
      <c r="DF114" s="20">
        <f t="shared" si="106"/>
        <v>0</v>
      </c>
      <c r="DG114" s="20">
        <f t="shared" si="106"/>
        <v>0</v>
      </c>
      <c r="DH114" s="20">
        <f t="shared" si="106"/>
        <v>0</v>
      </c>
      <c r="DI114" s="20">
        <f t="shared" si="106"/>
        <v>0</v>
      </c>
      <c r="DJ114" s="20">
        <f t="shared" si="106"/>
        <v>0</v>
      </c>
      <c r="DK114" s="20">
        <f t="shared" si="106"/>
        <v>0</v>
      </c>
      <c r="DL114" s="20">
        <f t="shared" si="106"/>
        <v>0</v>
      </c>
      <c r="DM114" s="20">
        <f t="shared" si="106"/>
        <v>0</v>
      </c>
      <c r="DN114" s="20">
        <f t="shared" si="106"/>
        <v>0</v>
      </c>
      <c r="DO114" s="20">
        <f t="shared" si="106"/>
        <v>0</v>
      </c>
      <c r="DP114" s="20">
        <f t="shared" si="106"/>
        <v>0</v>
      </c>
      <c r="DQ114" s="20">
        <f t="shared" si="106"/>
        <v>0</v>
      </c>
      <c r="DR114" s="20">
        <f t="shared" si="106"/>
        <v>985038349</v>
      </c>
      <c r="DS114" s="20">
        <f t="shared" si="107"/>
        <v>0</v>
      </c>
      <c r="DT114" s="20"/>
      <c r="DU114" s="20">
        <f t="shared" si="108"/>
        <v>0</v>
      </c>
    </row>
    <row r="115" spans="1:125" ht="24.75" customHeight="1" x14ac:dyDescent="0.3">
      <c r="A115" s="78"/>
      <c r="B115" s="187" t="s">
        <v>322</v>
      </c>
      <c r="C115" s="41" t="s">
        <v>323</v>
      </c>
      <c r="D115" s="79" t="s">
        <v>324</v>
      </c>
      <c r="E115" s="18">
        <v>301</v>
      </c>
      <c r="F115" s="19" t="s">
        <v>293</v>
      </c>
      <c r="G115" s="20">
        <f t="shared" si="60"/>
        <v>85000000</v>
      </c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20">
        <v>85000000</v>
      </c>
      <c r="AA115" s="80"/>
      <c r="AB115" s="80"/>
      <c r="AC115" s="80"/>
      <c r="AD115" s="21">
        <f t="shared" ref="AD115:AD134" si="114">+AE115/G115</f>
        <v>0.52941176470588236</v>
      </c>
      <c r="AE115" s="20">
        <f t="shared" si="100"/>
        <v>45000000</v>
      </c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>
        <f>+'[2]ENERO 2019'!$AB$328</f>
        <v>45000000</v>
      </c>
      <c r="AY115" s="80"/>
      <c r="AZ115" s="80"/>
      <c r="BA115" s="80"/>
      <c r="BB115" s="21">
        <f t="shared" si="92"/>
        <v>0.47058823529411764</v>
      </c>
      <c r="BC115" s="20">
        <f t="shared" si="74"/>
        <v>40000000</v>
      </c>
      <c r="BD115" s="20">
        <f t="shared" si="109"/>
        <v>0</v>
      </c>
      <c r="BE115" s="20">
        <f t="shared" si="109"/>
        <v>0</v>
      </c>
      <c r="BF115" s="20">
        <f t="shared" si="109"/>
        <v>0</v>
      </c>
      <c r="BG115" s="20">
        <f t="shared" si="109"/>
        <v>0</v>
      </c>
      <c r="BH115" s="20">
        <f t="shared" si="109"/>
        <v>0</v>
      </c>
      <c r="BI115" s="20">
        <f t="shared" si="109"/>
        <v>0</v>
      </c>
      <c r="BJ115" s="20">
        <f t="shared" si="109"/>
        <v>0</v>
      </c>
      <c r="BK115" s="20">
        <f t="shared" si="109"/>
        <v>0</v>
      </c>
      <c r="BL115" s="20">
        <f t="shared" si="109"/>
        <v>0</v>
      </c>
      <c r="BM115" s="20">
        <f t="shared" si="109"/>
        <v>0</v>
      </c>
      <c r="BN115" s="20">
        <f t="shared" si="109"/>
        <v>0</v>
      </c>
      <c r="BO115" s="20">
        <f t="shared" si="109"/>
        <v>0</v>
      </c>
      <c r="BP115" s="20">
        <f t="shared" si="109"/>
        <v>0</v>
      </c>
      <c r="BQ115" s="20">
        <f t="shared" si="109"/>
        <v>0</v>
      </c>
      <c r="BR115" s="20">
        <f t="shared" si="109"/>
        <v>0</v>
      </c>
      <c r="BS115" s="20">
        <f t="shared" si="109"/>
        <v>0</v>
      </c>
      <c r="BT115" s="20">
        <f t="shared" si="110"/>
        <v>0</v>
      </c>
      <c r="BU115" s="20">
        <f t="shared" si="110"/>
        <v>0</v>
      </c>
      <c r="BV115" s="20">
        <f t="shared" si="102"/>
        <v>40000000</v>
      </c>
      <c r="BW115" s="20">
        <f t="shared" si="102"/>
        <v>0</v>
      </c>
      <c r="BX115" s="20"/>
      <c r="BY115" s="20">
        <f t="shared" si="103"/>
        <v>0</v>
      </c>
      <c r="BZ115" s="21">
        <f t="shared" si="111"/>
        <v>0.47894117647058826</v>
      </c>
      <c r="CA115" s="20">
        <f t="shared" si="104"/>
        <v>40710000</v>
      </c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/>
      <c r="CR115" s="80"/>
      <c r="CS115" s="80"/>
      <c r="CT115" s="80">
        <f>+'[1]FEBRERO 2019'!$H$371</f>
        <v>40710000</v>
      </c>
      <c r="CU115" s="80"/>
      <c r="CV115" s="80"/>
      <c r="CW115" s="80"/>
      <c r="CX115" s="21">
        <f t="shared" si="79"/>
        <v>0.5210588235294118</v>
      </c>
      <c r="CY115" s="20">
        <f t="shared" ref="CY115:CY136" si="115">SUM(CZ115:DU115)</f>
        <v>44290000</v>
      </c>
      <c r="CZ115" s="20">
        <f t="shared" si="105"/>
        <v>0</v>
      </c>
      <c r="DA115" s="20">
        <f t="shared" si="105"/>
        <v>0</v>
      </c>
      <c r="DB115" s="20"/>
      <c r="DC115" s="20">
        <f t="shared" si="106"/>
        <v>0</v>
      </c>
      <c r="DD115" s="20">
        <f t="shared" si="106"/>
        <v>0</v>
      </c>
      <c r="DE115" s="20">
        <f t="shared" si="106"/>
        <v>0</v>
      </c>
      <c r="DF115" s="20">
        <f t="shared" si="106"/>
        <v>0</v>
      </c>
      <c r="DG115" s="20">
        <f t="shared" si="106"/>
        <v>0</v>
      </c>
      <c r="DH115" s="20">
        <f t="shared" si="106"/>
        <v>0</v>
      </c>
      <c r="DI115" s="20">
        <f t="shared" si="106"/>
        <v>0</v>
      </c>
      <c r="DJ115" s="20">
        <f t="shared" si="106"/>
        <v>0</v>
      </c>
      <c r="DK115" s="20">
        <f t="shared" si="106"/>
        <v>0</v>
      </c>
      <c r="DL115" s="20">
        <f t="shared" si="106"/>
        <v>0</v>
      </c>
      <c r="DM115" s="20">
        <f t="shared" si="106"/>
        <v>0</v>
      </c>
      <c r="DN115" s="20">
        <f t="shared" si="106"/>
        <v>0</v>
      </c>
      <c r="DO115" s="20">
        <f t="shared" si="106"/>
        <v>0</v>
      </c>
      <c r="DP115" s="20">
        <f t="shared" si="106"/>
        <v>0</v>
      </c>
      <c r="DQ115" s="20">
        <f t="shared" si="106"/>
        <v>0</v>
      </c>
      <c r="DR115" s="20">
        <f t="shared" si="106"/>
        <v>44290000</v>
      </c>
      <c r="DS115" s="20">
        <f t="shared" si="107"/>
        <v>0</v>
      </c>
      <c r="DT115" s="20"/>
      <c r="DU115" s="20">
        <f t="shared" si="108"/>
        <v>0</v>
      </c>
    </row>
    <row r="116" spans="1:125" ht="35.25" customHeight="1" x14ac:dyDescent="0.3">
      <c r="A116" s="78"/>
      <c r="B116" s="188"/>
      <c r="C116" s="41" t="s">
        <v>325</v>
      </c>
      <c r="D116" s="79" t="s">
        <v>326</v>
      </c>
      <c r="E116" s="18">
        <v>301</v>
      </c>
      <c r="F116" s="19" t="s">
        <v>293</v>
      </c>
      <c r="G116" s="20">
        <f t="shared" si="60"/>
        <v>48000000</v>
      </c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20">
        <v>48000000</v>
      </c>
      <c r="AA116" s="80"/>
      <c r="AB116" s="80"/>
      <c r="AC116" s="80"/>
      <c r="AD116" s="21">
        <f t="shared" si="114"/>
        <v>0.40833333333333333</v>
      </c>
      <c r="AE116" s="20">
        <f t="shared" si="100"/>
        <v>19600000</v>
      </c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>
        <f>+'[2]ENERO 2019'!$AB$337</f>
        <v>19600000</v>
      </c>
      <c r="AY116" s="80"/>
      <c r="AZ116" s="80"/>
      <c r="BA116" s="80"/>
      <c r="BB116" s="21">
        <f t="shared" si="92"/>
        <v>0.59166666666666667</v>
      </c>
      <c r="BC116" s="20">
        <f t="shared" si="74"/>
        <v>28400000</v>
      </c>
      <c r="BD116" s="20">
        <f t="shared" si="109"/>
        <v>0</v>
      </c>
      <c r="BE116" s="20">
        <f t="shared" si="109"/>
        <v>0</v>
      </c>
      <c r="BF116" s="20">
        <f t="shared" si="109"/>
        <v>0</v>
      </c>
      <c r="BG116" s="20">
        <f t="shared" si="109"/>
        <v>0</v>
      </c>
      <c r="BH116" s="20">
        <f t="shared" si="109"/>
        <v>0</v>
      </c>
      <c r="BI116" s="20">
        <f t="shared" si="109"/>
        <v>0</v>
      </c>
      <c r="BJ116" s="20">
        <f t="shared" si="109"/>
        <v>0</v>
      </c>
      <c r="BK116" s="20">
        <f t="shared" si="109"/>
        <v>0</v>
      </c>
      <c r="BL116" s="20">
        <f t="shared" si="109"/>
        <v>0</v>
      </c>
      <c r="BM116" s="20">
        <f t="shared" si="109"/>
        <v>0</v>
      </c>
      <c r="BN116" s="20">
        <f t="shared" si="109"/>
        <v>0</v>
      </c>
      <c r="BO116" s="20">
        <f t="shared" si="109"/>
        <v>0</v>
      </c>
      <c r="BP116" s="20">
        <f t="shared" si="109"/>
        <v>0</v>
      </c>
      <c r="BQ116" s="20">
        <f t="shared" si="109"/>
        <v>0</v>
      </c>
      <c r="BR116" s="20">
        <f t="shared" si="109"/>
        <v>0</v>
      </c>
      <c r="BS116" s="20">
        <f t="shared" si="109"/>
        <v>0</v>
      </c>
      <c r="BT116" s="20">
        <f t="shared" si="110"/>
        <v>0</v>
      </c>
      <c r="BU116" s="20">
        <f t="shared" si="110"/>
        <v>0</v>
      </c>
      <c r="BV116" s="20">
        <f t="shared" si="102"/>
        <v>28400000</v>
      </c>
      <c r="BW116" s="20">
        <f t="shared" si="102"/>
        <v>0</v>
      </c>
      <c r="BX116" s="20"/>
      <c r="BY116" s="20">
        <f t="shared" si="103"/>
        <v>0</v>
      </c>
      <c r="BZ116" s="21">
        <f t="shared" si="111"/>
        <v>0.294861125</v>
      </c>
      <c r="CA116" s="20">
        <f t="shared" si="104"/>
        <v>14153334</v>
      </c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/>
      <c r="CR116" s="80"/>
      <c r="CS116" s="80"/>
      <c r="CT116" s="80">
        <f>+'[1]FEBRERO 2019'!$H$381</f>
        <v>14153334</v>
      </c>
      <c r="CU116" s="80"/>
      <c r="CV116" s="80"/>
      <c r="CW116" s="80"/>
      <c r="CX116" s="21">
        <f t="shared" si="79"/>
        <v>0.70513887500000005</v>
      </c>
      <c r="CY116" s="20">
        <f t="shared" si="115"/>
        <v>33846666</v>
      </c>
      <c r="CZ116" s="20">
        <f t="shared" si="105"/>
        <v>0</v>
      </c>
      <c r="DA116" s="20">
        <f t="shared" si="105"/>
        <v>0</v>
      </c>
      <c r="DB116" s="20"/>
      <c r="DC116" s="20">
        <f t="shared" si="106"/>
        <v>0</v>
      </c>
      <c r="DD116" s="20">
        <f t="shared" si="106"/>
        <v>0</v>
      </c>
      <c r="DE116" s="20">
        <f t="shared" si="106"/>
        <v>0</v>
      </c>
      <c r="DF116" s="20">
        <f t="shared" si="106"/>
        <v>0</v>
      </c>
      <c r="DG116" s="20">
        <f t="shared" si="106"/>
        <v>0</v>
      </c>
      <c r="DH116" s="20">
        <f t="shared" si="106"/>
        <v>0</v>
      </c>
      <c r="DI116" s="20">
        <f t="shared" si="106"/>
        <v>0</v>
      </c>
      <c r="DJ116" s="20">
        <f t="shared" si="106"/>
        <v>0</v>
      </c>
      <c r="DK116" s="20">
        <f t="shared" si="106"/>
        <v>0</v>
      </c>
      <c r="DL116" s="20">
        <f t="shared" si="106"/>
        <v>0</v>
      </c>
      <c r="DM116" s="20">
        <f t="shared" si="106"/>
        <v>0</v>
      </c>
      <c r="DN116" s="20">
        <f t="shared" si="106"/>
        <v>0</v>
      </c>
      <c r="DO116" s="20">
        <f t="shared" si="106"/>
        <v>0</v>
      </c>
      <c r="DP116" s="20">
        <f t="shared" si="106"/>
        <v>0</v>
      </c>
      <c r="DQ116" s="20">
        <f t="shared" si="106"/>
        <v>0</v>
      </c>
      <c r="DR116" s="20">
        <f t="shared" si="106"/>
        <v>33846666</v>
      </c>
      <c r="DS116" s="20">
        <f t="shared" si="107"/>
        <v>0</v>
      </c>
      <c r="DT116" s="20"/>
      <c r="DU116" s="20">
        <f t="shared" si="108"/>
        <v>0</v>
      </c>
    </row>
    <row r="117" spans="1:125" ht="25.5" customHeight="1" x14ac:dyDescent="0.3">
      <c r="A117" s="78"/>
      <c r="B117" s="189"/>
      <c r="C117" s="41" t="s">
        <v>327</v>
      </c>
      <c r="D117" s="79" t="s">
        <v>328</v>
      </c>
      <c r="E117" s="18">
        <v>301</v>
      </c>
      <c r="F117" s="19" t="s">
        <v>293</v>
      </c>
      <c r="G117" s="20">
        <f t="shared" si="60"/>
        <v>40000000</v>
      </c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20">
        <v>40000000</v>
      </c>
      <c r="AA117" s="80"/>
      <c r="AB117" s="80"/>
      <c r="AC117" s="80"/>
      <c r="AD117" s="21">
        <f t="shared" si="114"/>
        <v>1</v>
      </c>
      <c r="AE117" s="20">
        <f t="shared" si="100"/>
        <v>40000000</v>
      </c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>
        <f>+'[2]ENERO 2019'!$AB$344</f>
        <v>40000000</v>
      </c>
      <c r="AY117" s="80"/>
      <c r="AZ117" s="80"/>
      <c r="BA117" s="80"/>
      <c r="BB117" s="21">
        <f t="shared" si="92"/>
        <v>0</v>
      </c>
      <c r="BC117" s="20">
        <f>SUM(BD117:BY117)</f>
        <v>0</v>
      </c>
      <c r="BD117" s="20">
        <f t="shared" si="109"/>
        <v>0</v>
      </c>
      <c r="BE117" s="20">
        <f t="shared" si="109"/>
        <v>0</v>
      </c>
      <c r="BF117" s="20">
        <f t="shared" si="109"/>
        <v>0</v>
      </c>
      <c r="BG117" s="20">
        <f t="shared" si="109"/>
        <v>0</v>
      </c>
      <c r="BH117" s="20">
        <f t="shared" si="109"/>
        <v>0</v>
      </c>
      <c r="BI117" s="20">
        <f t="shared" si="109"/>
        <v>0</v>
      </c>
      <c r="BJ117" s="20">
        <f t="shared" si="109"/>
        <v>0</v>
      </c>
      <c r="BK117" s="20">
        <f t="shared" si="109"/>
        <v>0</v>
      </c>
      <c r="BL117" s="20">
        <f t="shared" si="109"/>
        <v>0</v>
      </c>
      <c r="BM117" s="20">
        <f t="shared" si="109"/>
        <v>0</v>
      </c>
      <c r="BN117" s="20">
        <f t="shared" si="109"/>
        <v>0</v>
      </c>
      <c r="BO117" s="20">
        <f t="shared" si="109"/>
        <v>0</v>
      </c>
      <c r="BP117" s="20">
        <f t="shared" si="109"/>
        <v>0</v>
      </c>
      <c r="BQ117" s="20">
        <f t="shared" si="109"/>
        <v>0</v>
      </c>
      <c r="BR117" s="20">
        <f t="shared" si="109"/>
        <v>0</v>
      </c>
      <c r="BS117" s="20">
        <f t="shared" si="109"/>
        <v>0</v>
      </c>
      <c r="BT117" s="20">
        <f t="shared" si="110"/>
        <v>0</v>
      </c>
      <c r="BU117" s="20">
        <f t="shared" si="110"/>
        <v>0</v>
      </c>
      <c r="BV117" s="20">
        <f t="shared" si="102"/>
        <v>0</v>
      </c>
      <c r="BW117" s="20">
        <f t="shared" si="102"/>
        <v>0</v>
      </c>
      <c r="BX117" s="20"/>
      <c r="BY117" s="20">
        <f t="shared" si="103"/>
        <v>0</v>
      </c>
      <c r="BZ117" s="21">
        <f t="shared" si="111"/>
        <v>0.94208334999999999</v>
      </c>
      <c r="CA117" s="20">
        <f t="shared" si="104"/>
        <v>37683334</v>
      </c>
      <c r="CB117" s="80"/>
      <c r="CC117" s="80"/>
      <c r="CD117" s="80"/>
      <c r="CE117" s="80"/>
      <c r="CF117" s="80"/>
      <c r="CG117" s="80"/>
      <c r="CH117" s="80"/>
      <c r="CI117" s="80"/>
      <c r="CJ117" s="80"/>
      <c r="CK117" s="80"/>
      <c r="CL117" s="80"/>
      <c r="CM117" s="80"/>
      <c r="CN117" s="80"/>
      <c r="CO117" s="80"/>
      <c r="CP117" s="80"/>
      <c r="CQ117" s="80"/>
      <c r="CR117" s="80"/>
      <c r="CS117" s="80"/>
      <c r="CT117" s="80">
        <f>+'[1]FEBRERO 2019'!$H$390</f>
        <v>37683334</v>
      </c>
      <c r="CU117" s="80"/>
      <c r="CV117" s="80"/>
      <c r="CW117" s="80"/>
      <c r="CX117" s="21">
        <f t="shared" si="79"/>
        <v>5.7916650000000014E-2</v>
      </c>
      <c r="CY117" s="20">
        <f t="shared" si="115"/>
        <v>2316666</v>
      </c>
      <c r="CZ117" s="20">
        <f t="shared" si="105"/>
        <v>0</v>
      </c>
      <c r="DA117" s="20">
        <f t="shared" si="105"/>
        <v>0</v>
      </c>
      <c r="DB117" s="20"/>
      <c r="DC117" s="20">
        <f t="shared" si="106"/>
        <v>0</v>
      </c>
      <c r="DD117" s="20">
        <f t="shared" si="106"/>
        <v>0</v>
      </c>
      <c r="DE117" s="20">
        <f t="shared" si="106"/>
        <v>0</v>
      </c>
      <c r="DF117" s="20">
        <f t="shared" si="106"/>
        <v>0</v>
      </c>
      <c r="DG117" s="20">
        <f t="shared" si="106"/>
        <v>0</v>
      </c>
      <c r="DH117" s="20">
        <f t="shared" si="106"/>
        <v>0</v>
      </c>
      <c r="DI117" s="20">
        <f t="shared" si="106"/>
        <v>0</v>
      </c>
      <c r="DJ117" s="20">
        <f t="shared" si="106"/>
        <v>0</v>
      </c>
      <c r="DK117" s="20">
        <f t="shared" si="106"/>
        <v>0</v>
      </c>
      <c r="DL117" s="20">
        <f t="shared" si="106"/>
        <v>0</v>
      </c>
      <c r="DM117" s="20">
        <f t="shared" si="106"/>
        <v>0</v>
      </c>
      <c r="DN117" s="20">
        <f t="shared" si="106"/>
        <v>0</v>
      </c>
      <c r="DO117" s="20">
        <f t="shared" si="106"/>
        <v>0</v>
      </c>
      <c r="DP117" s="20">
        <f t="shared" si="106"/>
        <v>0</v>
      </c>
      <c r="DQ117" s="20">
        <f t="shared" si="106"/>
        <v>0</v>
      </c>
      <c r="DR117" s="20">
        <f t="shared" si="106"/>
        <v>2316666</v>
      </c>
      <c r="DS117" s="20">
        <f t="shared" si="107"/>
        <v>0</v>
      </c>
      <c r="DT117" s="20"/>
      <c r="DU117" s="20">
        <f t="shared" si="108"/>
        <v>0</v>
      </c>
    </row>
    <row r="118" spans="1:125" s="38" customFormat="1" ht="21" customHeight="1" thickBot="1" x14ac:dyDescent="0.35">
      <c r="A118" s="73"/>
      <c r="B118" s="190" t="s">
        <v>329</v>
      </c>
      <c r="C118" s="191"/>
      <c r="D118" s="191"/>
      <c r="E118" s="191"/>
      <c r="F118" s="192"/>
      <c r="G118" s="49">
        <f>SUM(G103:G117)</f>
        <v>2727269805</v>
      </c>
      <c r="H118" s="49">
        <f t="shared" ref="H118:Z118" si="116">SUM(H103:H117)</f>
        <v>344106222</v>
      </c>
      <c r="I118" s="49">
        <f t="shared" si="116"/>
        <v>180000000</v>
      </c>
      <c r="J118" s="49">
        <f t="shared" si="116"/>
        <v>0</v>
      </c>
      <c r="K118" s="49">
        <f t="shared" si="116"/>
        <v>0</v>
      </c>
      <c r="L118" s="49">
        <f t="shared" si="116"/>
        <v>208000000</v>
      </c>
      <c r="M118" s="49">
        <f t="shared" si="116"/>
        <v>0</v>
      </c>
      <c r="N118" s="49">
        <f t="shared" si="116"/>
        <v>0</v>
      </c>
      <c r="O118" s="49">
        <f t="shared" si="116"/>
        <v>0</v>
      </c>
      <c r="P118" s="49">
        <f t="shared" si="116"/>
        <v>0</v>
      </c>
      <c r="Q118" s="49">
        <f t="shared" si="116"/>
        <v>0</v>
      </c>
      <c r="R118" s="49">
        <f t="shared" si="116"/>
        <v>0</v>
      </c>
      <c r="S118" s="49">
        <f t="shared" si="116"/>
        <v>0</v>
      </c>
      <c r="T118" s="49">
        <f t="shared" si="116"/>
        <v>0</v>
      </c>
      <c r="U118" s="49">
        <f t="shared" si="116"/>
        <v>0</v>
      </c>
      <c r="V118" s="49">
        <f t="shared" si="116"/>
        <v>0</v>
      </c>
      <c r="W118" s="49">
        <f t="shared" si="116"/>
        <v>100000000</v>
      </c>
      <c r="X118" s="49">
        <f t="shared" si="116"/>
        <v>32712008</v>
      </c>
      <c r="Y118" s="49">
        <f t="shared" si="116"/>
        <v>0</v>
      </c>
      <c r="Z118" s="49">
        <f t="shared" si="116"/>
        <v>1770728185</v>
      </c>
      <c r="AA118" s="49">
        <f>SUM(AA103:AA117)</f>
        <v>0</v>
      </c>
      <c r="AB118" s="49">
        <f>SUM(AB103:AB117)</f>
        <v>0</v>
      </c>
      <c r="AC118" s="49">
        <f>SUM(AC103:AC117)</f>
        <v>91723390</v>
      </c>
      <c r="AD118" s="36">
        <f t="shared" si="114"/>
        <v>0.76188534672681574</v>
      </c>
      <c r="AE118" s="49">
        <f t="shared" ref="AE118:BA118" si="117">SUM(AE103:AE117)</f>
        <v>2077866901</v>
      </c>
      <c r="AF118" s="49">
        <f t="shared" si="117"/>
        <v>328965376</v>
      </c>
      <c r="AG118" s="49">
        <f t="shared" si="117"/>
        <v>120785000</v>
      </c>
      <c r="AH118" s="49">
        <f t="shared" si="117"/>
        <v>0</v>
      </c>
      <c r="AI118" s="49">
        <f t="shared" si="117"/>
        <v>0</v>
      </c>
      <c r="AJ118" s="49">
        <f t="shared" si="117"/>
        <v>150000000</v>
      </c>
      <c r="AK118" s="49">
        <f t="shared" si="117"/>
        <v>0</v>
      </c>
      <c r="AL118" s="49">
        <f t="shared" si="117"/>
        <v>0</v>
      </c>
      <c r="AM118" s="49">
        <f t="shared" si="117"/>
        <v>0</v>
      </c>
      <c r="AN118" s="49">
        <f t="shared" si="117"/>
        <v>0</v>
      </c>
      <c r="AO118" s="49">
        <f t="shared" si="117"/>
        <v>0</v>
      </c>
      <c r="AP118" s="49">
        <f t="shared" si="117"/>
        <v>0</v>
      </c>
      <c r="AQ118" s="49">
        <f t="shared" si="117"/>
        <v>0</v>
      </c>
      <c r="AR118" s="49">
        <f t="shared" si="117"/>
        <v>0</v>
      </c>
      <c r="AS118" s="49">
        <f t="shared" si="117"/>
        <v>0</v>
      </c>
      <c r="AT118" s="49">
        <f t="shared" si="117"/>
        <v>0</v>
      </c>
      <c r="AU118" s="49">
        <f t="shared" si="117"/>
        <v>0</v>
      </c>
      <c r="AV118" s="49">
        <f t="shared" si="117"/>
        <v>0</v>
      </c>
      <c r="AW118" s="49">
        <f t="shared" si="117"/>
        <v>0</v>
      </c>
      <c r="AX118" s="49">
        <f t="shared" si="117"/>
        <v>1427316525</v>
      </c>
      <c r="AY118" s="49">
        <f t="shared" si="117"/>
        <v>0</v>
      </c>
      <c r="AZ118" s="49"/>
      <c r="BA118" s="49">
        <f t="shared" si="117"/>
        <v>50800000</v>
      </c>
      <c r="BB118" s="36">
        <f t="shared" si="92"/>
        <v>0.23811465327318426</v>
      </c>
      <c r="BC118" s="49">
        <f t="shared" ref="BC118:BY118" si="118">SUM(BC103:BC117)</f>
        <v>649402904</v>
      </c>
      <c r="BD118" s="49">
        <f t="shared" si="118"/>
        <v>15140846</v>
      </c>
      <c r="BE118" s="49">
        <f t="shared" si="118"/>
        <v>59215000</v>
      </c>
      <c r="BF118" s="49">
        <f t="shared" si="118"/>
        <v>0</v>
      </c>
      <c r="BG118" s="49">
        <f t="shared" si="118"/>
        <v>0</v>
      </c>
      <c r="BH118" s="49">
        <f t="shared" si="118"/>
        <v>58000000</v>
      </c>
      <c r="BI118" s="49">
        <f t="shared" si="118"/>
        <v>0</v>
      </c>
      <c r="BJ118" s="49">
        <f t="shared" si="118"/>
        <v>0</v>
      </c>
      <c r="BK118" s="49">
        <f t="shared" si="118"/>
        <v>0</v>
      </c>
      <c r="BL118" s="49">
        <f t="shared" si="118"/>
        <v>0</v>
      </c>
      <c r="BM118" s="49">
        <f t="shared" si="118"/>
        <v>0</v>
      </c>
      <c r="BN118" s="49">
        <f t="shared" si="118"/>
        <v>0</v>
      </c>
      <c r="BO118" s="49">
        <f t="shared" si="118"/>
        <v>0</v>
      </c>
      <c r="BP118" s="49">
        <f t="shared" si="118"/>
        <v>0</v>
      </c>
      <c r="BQ118" s="49">
        <f t="shared" si="118"/>
        <v>0</v>
      </c>
      <c r="BR118" s="49">
        <f t="shared" si="118"/>
        <v>0</v>
      </c>
      <c r="BS118" s="49">
        <f t="shared" si="118"/>
        <v>100000000</v>
      </c>
      <c r="BT118" s="49">
        <f t="shared" si="118"/>
        <v>32712008</v>
      </c>
      <c r="BU118" s="49">
        <f t="shared" si="118"/>
        <v>0</v>
      </c>
      <c r="BV118" s="49">
        <f t="shared" si="118"/>
        <v>343411660</v>
      </c>
      <c r="BW118" s="49">
        <f t="shared" si="118"/>
        <v>0</v>
      </c>
      <c r="BX118" s="49">
        <f t="shared" si="118"/>
        <v>0</v>
      </c>
      <c r="BY118" s="49">
        <f t="shared" si="118"/>
        <v>40923390</v>
      </c>
      <c r="BZ118" s="36">
        <f t="shared" si="111"/>
        <v>0.24708954382311288</v>
      </c>
      <c r="CA118" s="49">
        <f t="shared" ref="CA118:CW118" si="119">SUM(CA103:CA117)</f>
        <v>673879852</v>
      </c>
      <c r="CB118" s="49">
        <f t="shared" si="119"/>
        <v>0</v>
      </c>
      <c r="CC118" s="49">
        <f t="shared" si="119"/>
        <v>117745003</v>
      </c>
      <c r="CD118" s="49">
        <f t="shared" si="119"/>
        <v>0</v>
      </c>
      <c r="CE118" s="49">
        <f t="shared" si="119"/>
        <v>0</v>
      </c>
      <c r="CF118" s="49">
        <f t="shared" si="119"/>
        <v>139746671</v>
      </c>
      <c r="CG118" s="49">
        <f t="shared" si="119"/>
        <v>0</v>
      </c>
      <c r="CH118" s="49">
        <f t="shared" si="119"/>
        <v>0</v>
      </c>
      <c r="CI118" s="49">
        <f t="shared" si="119"/>
        <v>0</v>
      </c>
      <c r="CJ118" s="49">
        <f t="shared" si="119"/>
        <v>0</v>
      </c>
      <c r="CK118" s="49">
        <f t="shared" si="119"/>
        <v>0</v>
      </c>
      <c r="CL118" s="49">
        <f t="shared" si="119"/>
        <v>0</v>
      </c>
      <c r="CM118" s="49">
        <f t="shared" si="119"/>
        <v>0</v>
      </c>
      <c r="CN118" s="49">
        <f t="shared" si="119"/>
        <v>0</v>
      </c>
      <c r="CO118" s="49">
        <f t="shared" si="119"/>
        <v>0</v>
      </c>
      <c r="CP118" s="49">
        <f t="shared" si="119"/>
        <v>0</v>
      </c>
      <c r="CQ118" s="49">
        <f t="shared" si="119"/>
        <v>0</v>
      </c>
      <c r="CR118" s="49">
        <f t="shared" si="119"/>
        <v>0</v>
      </c>
      <c r="CS118" s="49">
        <f t="shared" si="119"/>
        <v>0</v>
      </c>
      <c r="CT118" s="49">
        <f t="shared" si="119"/>
        <v>400328178</v>
      </c>
      <c r="CU118" s="49">
        <f t="shared" si="119"/>
        <v>0</v>
      </c>
      <c r="CV118" s="49"/>
      <c r="CW118" s="49">
        <f t="shared" si="119"/>
        <v>16060000</v>
      </c>
      <c r="CX118" s="36">
        <f t="shared" si="79"/>
        <v>0.75291045617688712</v>
      </c>
      <c r="CY118" s="49">
        <f t="shared" ref="CY118:DU118" si="120">SUM(CY103:CY117)</f>
        <v>2053389953</v>
      </c>
      <c r="CZ118" s="49">
        <f t="shared" si="120"/>
        <v>344106222</v>
      </c>
      <c r="DA118" s="49">
        <f t="shared" si="120"/>
        <v>62254997</v>
      </c>
      <c r="DB118" s="49">
        <f t="shared" si="120"/>
        <v>0</v>
      </c>
      <c r="DC118" s="49">
        <f t="shared" si="120"/>
        <v>0</v>
      </c>
      <c r="DD118" s="49">
        <f t="shared" si="120"/>
        <v>68253329</v>
      </c>
      <c r="DE118" s="49">
        <f t="shared" si="120"/>
        <v>0</v>
      </c>
      <c r="DF118" s="49">
        <f t="shared" si="120"/>
        <v>0</v>
      </c>
      <c r="DG118" s="49">
        <f t="shared" si="120"/>
        <v>0</v>
      </c>
      <c r="DH118" s="49">
        <f t="shared" si="120"/>
        <v>0</v>
      </c>
      <c r="DI118" s="49">
        <f t="shared" si="120"/>
        <v>0</v>
      </c>
      <c r="DJ118" s="49">
        <f t="shared" si="120"/>
        <v>0</v>
      </c>
      <c r="DK118" s="49">
        <f t="shared" si="120"/>
        <v>0</v>
      </c>
      <c r="DL118" s="49">
        <f t="shared" si="120"/>
        <v>0</v>
      </c>
      <c r="DM118" s="49">
        <f t="shared" si="120"/>
        <v>0</v>
      </c>
      <c r="DN118" s="49">
        <f t="shared" si="120"/>
        <v>0</v>
      </c>
      <c r="DO118" s="49">
        <f t="shared" si="120"/>
        <v>100000000</v>
      </c>
      <c r="DP118" s="49">
        <f t="shared" si="120"/>
        <v>32712008</v>
      </c>
      <c r="DQ118" s="49">
        <f t="shared" si="120"/>
        <v>0</v>
      </c>
      <c r="DR118" s="49">
        <f t="shared" si="120"/>
        <v>1370400007</v>
      </c>
      <c r="DS118" s="49">
        <f t="shared" si="120"/>
        <v>0</v>
      </c>
      <c r="DT118" s="49">
        <f>SUM(DT103:DT117)</f>
        <v>0</v>
      </c>
      <c r="DU118" s="49">
        <f t="shared" si="120"/>
        <v>75663390</v>
      </c>
    </row>
    <row r="119" spans="1:125" ht="52.5" customHeight="1" thickTop="1" thickBot="1" x14ac:dyDescent="0.35">
      <c r="A119" s="193" t="s">
        <v>330</v>
      </c>
      <c r="B119" s="81" t="s">
        <v>331</v>
      </c>
      <c r="C119" s="41" t="s">
        <v>332</v>
      </c>
      <c r="D119" s="17" t="s">
        <v>333</v>
      </c>
      <c r="E119" s="82">
        <v>510</v>
      </c>
      <c r="F119" s="19" t="s">
        <v>334</v>
      </c>
      <c r="G119" s="20">
        <f t="shared" si="60"/>
        <v>2500000</v>
      </c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68"/>
      <c r="S119" s="68"/>
      <c r="T119" s="68"/>
      <c r="U119" s="68"/>
      <c r="V119" s="20"/>
      <c r="W119" s="20"/>
      <c r="X119" s="20"/>
      <c r="Y119" s="20"/>
      <c r="Z119" s="20"/>
      <c r="AA119" s="20"/>
      <c r="AB119" s="20"/>
      <c r="AC119" s="20">
        <v>2500000</v>
      </c>
      <c r="AD119" s="21">
        <f t="shared" si="114"/>
        <v>0</v>
      </c>
      <c r="AE119" s="20">
        <f t="shared" ref="AE119:AE136" si="121">SUM(AF119:BA119)</f>
        <v>0</v>
      </c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1">
        <f t="shared" si="92"/>
        <v>1</v>
      </c>
      <c r="BC119" s="20">
        <f t="shared" ref="BC119:BC136" si="122">SUM(BD119:BY119)</f>
        <v>2500000</v>
      </c>
      <c r="BD119" s="20">
        <f t="shared" ref="BD119:BS136" si="123">H119-AF119</f>
        <v>0</v>
      </c>
      <c r="BE119" s="20">
        <f t="shared" si="123"/>
        <v>0</v>
      </c>
      <c r="BF119" s="20"/>
      <c r="BG119" s="20">
        <f t="shared" ref="BG119:BV134" si="124">K119-AI119</f>
        <v>0</v>
      </c>
      <c r="BH119" s="20">
        <f t="shared" si="124"/>
        <v>0</v>
      </c>
      <c r="BI119" s="20">
        <f t="shared" si="124"/>
        <v>0</v>
      </c>
      <c r="BJ119" s="20">
        <f t="shared" si="124"/>
        <v>0</v>
      </c>
      <c r="BK119" s="20">
        <f t="shared" si="124"/>
        <v>0</v>
      </c>
      <c r="BL119" s="20">
        <f t="shared" si="124"/>
        <v>0</v>
      </c>
      <c r="BM119" s="20">
        <f t="shared" si="124"/>
        <v>0</v>
      </c>
      <c r="BN119" s="20">
        <f t="shared" si="124"/>
        <v>0</v>
      </c>
      <c r="BO119" s="20">
        <f t="shared" si="124"/>
        <v>0</v>
      </c>
      <c r="BP119" s="20">
        <f t="shared" si="124"/>
        <v>0</v>
      </c>
      <c r="BQ119" s="20">
        <f t="shared" si="124"/>
        <v>0</v>
      </c>
      <c r="BR119" s="20">
        <f t="shared" si="124"/>
        <v>0</v>
      </c>
      <c r="BS119" s="20">
        <f t="shared" si="124"/>
        <v>0</v>
      </c>
      <c r="BT119" s="20">
        <f t="shared" si="124"/>
        <v>0</v>
      </c>
      <c r="BU119" s="20">
        <f t="shared" si="124"/>
        <v>0</v>
      </c>
      <c r="BV119" s="20">
        <f t="shared" si="124"/>
        <v>0</v>
      </c>
      <c r="BW119" s="20">
        <f t="shared" ref="BW119:BW136" si="125">AA119-AY119</f>
        <v>0</v>
      </c>
      <c r="BX119" s="20"/>
      <c r="BY119" s="20">
        <f t="shared" ref="BY119:BY135" si="126">AC119-BA119</f>
        <v>2500000</v>
      </c>
      <c r="BZ119" s="21">
        <f t="shared" si="111"/>
        <v>0</v>
      </c>
      <c r="CA119" s="20">
        <f t="shared" ref="CA119:CA136" si="127">SUM(CB119:CW119)</f>
        <v>0</v>
      </c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1">
        <f t="shared" si="79"/>
        <v>1</v>
      </c>
      <c r="CY119" s="20">
        <f t="shared" si="115"/>
        <v>2500000</v>
      </c>
      <c r="CZ119" s="20">
        <f t="shared" ref="CZ119:DO136" si="128">H119-CB119</f>
        <v>0</v>
      </c>
      <c r="DA119" s="20">
        <f t="shared" si="128"/>
        <v>0</v>
      </c>
      <c r="DB119" s="20"/>
      <c r="DC119" s="20">
        <f t="shared" ref="DC119:DR134" si="129">K119-CE119</f>
        <v>0</v>
      </c>
      <c r="DD119" s="20">
        <f t="shared" si="129"/>
        <v>0</v>
      </c>
      <c r="DE119" s="20">
        <f t="shared" si="129"/>
        <v>0</v>
      </c>
      <c r="DF119" s="20">
        <f t="shared" si="129"/>
        <v>0</v>
      </c>
      <c r="DG119" s="20">
        <f t="shared" si="129"/>
        <v>0</v>
      </c>
      <c r="DH119" s="20">
        <f t="shared" si="129"/>
        <v>0</v>
      </c>
      <c r="DI119" s="20">
        <f t="shared" si="129"/>
        <v>0</v>
      </c>
      <c r="DJ119" s="20">
        <f t="shared" si="129"/>
        <v>0</v>
      </c>
      <c r="DK119" s="20">
        <f t="shared" si="129"/>
        <v>0</v>
      </c>
      <c r="DL119" s="20">
        <f t="shared" si="129"/>
        <v>0</v>
      </c>
      <c r="DM119" s="20">
        <f t="shared" si="129"/>
        <v>0</v>
      </c>
      <c r="DN119" s="20">
        <f t="shared" si="129"/>
        <v>0</v>
      </c>
      <c r="DO119" s="20">
        <f t="shared" si="129"/>
        <v>0</v>
      </c>
      <c r="DP119" s="20">
        <f t="shared" si="129"/>
        <v>0</v>
      </c>
      <c r="DQ119" s="20">
        <f t="shared" si="129"/>
        <v>0</v>
      </c>
      <c r="DR119" s="20">
        <f t="shared" si="129"/>
        <v>0</v>
      </c>
      <c r="DS119" s="20">
        <f t="shared" ref="DS119:DS136" si="130">AA119-CU119</f>
        <v>0</v>
      </c>
      <c r="DT119" s="20"/>
      <c r="DU119" s="20">
        <f t="shared" ref="DU119:DU135" si="131">AC119-CW119</f>
        <v>2500000</v>
      </c>
    </row>
    <row r="120" spans="1:125" ht="25.5" customHeight="1" thickTop="1" x14ac:dyDescent="0.3">
      <c r="A120" s="194"/>
      <c r="B120" s="195" t="s">
        <v>335</v>
      </c>
      <c r="C120" s="41" t="s">
        <v>336</v>
      </c>
      <c r="D120" s="17" t="s">
        <v>337</v>
      </c>
      <c r="E120" s="82">
        <v>111</v>
      </c>
      <c r="F120" s="19" t="s">
        <v>293</v>
      </c>
      <c r="G120" s="20">
        <f t="shared" si="60"/>
        <v>12096880144</v>
      </c>
      <c r="H120" s="20"/>
      <c r="I120" s="20"/>
      <c r="J120" s="20"/>
      <c r="K120" s="20">
        <v>10500000000</v>
      </c>
      <c r="L120" s="20"/>
      <c r="M120" s="20"/>
      <c r="N120" s="20">
        <v>130000000</v>
      </c>
      <c r="O120" s="20">
        <f>266000000+30000000</f>
        <v>296000000</v>
      </c>
      <c r="P120" s="20">
        <f>450000000+168723421</f>
        <v>618723421</v>
      </c>
      <c r="Q120" s="20">
        <f>370000000+122156723</f>
        <v>492156723</v>
      </c>
      <c r="R120" s="20"/>
      <c r="S120" s="20"/>
      <c r="T120" s="20"/>
      <c r="U120" s="20">
        <v>60000000</v>
      </c>
      <c r="V120" s="20"/>
      <c r="W120" s="20"/>
      <c r="X120" s="20"/>
      <c r="Y120" s="20"/>
      <c r="Z120" s="20"/>
      <c r="AA120" s="20"/>
      <c r="AB120" s="20"/>
      <c r="AC120" s="20"/>
      <c r="AD120" s="21">
        <f t="shared" si="114"/>
        <v>1.1214461777344035E-3</v>
      </c>
      <c r="AE120" s="20">
        <f t="shared" si="121"/>
        <v>13566000</v>
      </c>
      <c r="AF120" s="20"/>
      <c r="AG120" s="20"/>
      <c r="AH120" s="20"/>
      <c r="AI120" s="20"/>
      <c r="AJ120" s="20"/>
      <c r="AK120" s="20"/>
      <c r="AL120" s="20">
        <f>+'[2]ENERO 2019'!$P$18</f>
        <v>13566000</v>
      </c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1">
        <f t="shared" si="92"/>
        <v>0.99887855382226565</v>
      </c>
      <c r="BC120" s="20">
        <f t="shared" si="122"/>
        <v>12083314144</v>
      </c>
      <c r="BD120" s="20">
        <f t="shared" si="123"/>
        <v>0</v>
      </c>
      <c r="BE120" s="20">
        <f t="shared" si="123"/>
        <v>0</v>
      </c>
      <c r="BF120" s="20"/>
      <c r="BG120" s="20">
        <f t="shared" si="124"/>
        <v>10500000000</v>
      </c>
      <c r="BH120" s="20">
        <f t="shared" si="124"/>
        <v>0</v>
      </c>
      <c r="BI120" s="20">
        <f t="shared" si="124"/>
        <v>0</v>
      </c>
      <c r="BJ120" s="20">
        <f t="shared" si="124"/>
        <v>116434000</v>
      </c>
      <c r="BK120" s="20">
        <f t="shared" si="124"/>
        <v>296000000</v>
      </c>
      <c r="BL120" s="20">
        <f t="shared" si="124"/>
        <v>618723421</v>
      </c>
      <c r="BM120" s="20">
        <f t="shared" si="124"/>
        <v>492156723</v>
      </c>
      <c r="BN120" s="20">
        <f t="shared" si="124"/>
        <v>0</v>
      </c>
      <c r="BO120" s="20">
        <f t="shared" si="124"/>
        <v>0</v>
      </c>
      <c r="BP120" s="20">
        <f t="shared" si="124"/>
        <v>0</v>
      </c>
      <c r="BQ120" s="20">
        <f t="shared" si="124"/>
        <v>60000000</v>
      </c>
      <c r="BR120" s="20">
        <f t="shared" si="124"/>
        <v>0</v>
      </c>
      <c r="BS120" s="20">
        <f t="shared" si="124"/>
        <v>0</v>
      </c>
      <c r="BT120" s="20">
        <f t="shared" si="124"/>
        <v>0</v>
      </c>
      <c r="BU120" s="20">
        <f t="shared" si="124"/>
        <v>0</v>
      </c>
      <c r="BV120" s="20">
        <f t="shared" si="124"/>
        <v>0</v>
      </c>
      <c r="BW120" s="20">
        <f t="shared" si="125"/>
        <v>0</v>
      </c>
      <c r="BX120" s="20"/>
      <c r="BY120" s="20">
        <f t="shared" si="126"/>
        <v>0</v>
      </c>
      <c r="BZ120" s="21">
        <f t="shared" si="111"/>
        <v>1.1214461777344035E-3</v>
      </c>
      <c r="CA120" s="20">
        <f t="shared" si="127"/>
        <v>13566000</v>
      </c>
      <c r="CB120" s="20"/>
      <c r="CC120" s="20"/>
      <c r="CD120" s="20"/>
      <c r="CE120" s="20"/>
      <c r="CF120" s="20"/>
      <c r="CG120" s="20"/>
      <c r="CH120" s="20">
        <f>+'[1]FEBRERO 2019'!$G$16</f>
        <v>13566000</v>
      </c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1">
        <f t="shared" si="79"/>
        <v>0.99887855382226565</v>
      </c>
      <c r="CY120" s="20">
        <f t="shared" si="115"/>
        <v>12083314144</v>
      </c>
      <c r="CZ120" s="20">
        <f t="shared" si="128"/>
        <v>0</v>
      </c>
      <c r="DA120" s="20">
        <f t="shared" si="128"/>
        <v>0</v>
      </c>
      <c r="DB120" s="20"/>
      <c r="DC120" s="20">
        <f t="shared" si="129"/>
        <v>10500000000</v>
      </c>
      <c r="DD120" s="20">
        <f t="shared" si="129"/>
        <v>0</v>
      </c>
      <c r="DE120" s="20">
        <f t="shared" si="129"/>
        <v>0</v>
      </c>
      <c r="DF120" s="20">
        <f t="shared" si="129"/>
        <v>116434000</v>
      </c>
      <c r="DG120" s="20">
        <f t="shared" si="129"/>
        <v>296000000</v>
      </c>
      <c r="DH120" s="20">
        <f t="shared" si="129"/>
        <v>618723421</v>
      </c>
      <c r="DI120" s="20">
        <f t="shared" si="129"/>
        <v>492156723</v>
      </c>
      <c r="DJ120" s="20">
        <f t="shared" si="129"/>
        <v>0</v>
      </c>
      <c r="DK120" s="20">
        <f t="shared" si="129"/>
        <v>0</v>
      </c>
      <c r="DL120" s="20">
        <f t="shared" si="129"/>
        <v>0</v>
      </c>
      <c r="DM120" s="20">
        <f t="shared" si="129"/>
        <v>60000000</v>
      </c>
      <c r="DN120" s="20">
        <f t="shared" si="129"/>
        <v>0</v>
      </c>
      <c r="DO120" s="20">
        <f t="shared" si="129"/>
        <v>0</v>
      </c>
      <c r="DP120" s="20">
        <f t="shared" si="129"/>
        <v>0</v>
      </c>
      <c r="DQ120" s="20">
        <f t="shared" si="129"/>
        <v>0</v>
      </c>
      <c r="DR120" s="20">
        <f t="shared" si="129"/>
        <v>0</v>
      </c>
      <c r="DS120" s="20">
        <f t="shared" si="130"/>
        <v>0</v>
      </c>
      <c r="DT120" s="20"/>
      <c r="DU120" s="20">
        <f t="shared" si="131"/>
        <v>0</v>
      </c>
    </row>
    <row r="121" spans="1:125" s="70" customFormat="1" ht="75.75" customHeight="1" x14ac:dyDescent="0.3">
      <c r="A121" s="194"/>
      <c r="B121" s="196"/>
      <c r="C121" s="83" t="s">
        <v>338</v>
      </c>
      <c r="D121" s="17" t="s">
        <v>339</v>
      </c>
      <c r="E121" s="84">
        <v>111</v>
      </c>
      <c r="F121" s="19" t="s">
        <v>340</v>
      </c>
      <c r="G121" s="20">
        <f t="shared" si="60"/>
        <v>2963415535</v>
      </c>
      <c r="H121" s="20"/>
      <c r="I121" s="20"/>
      <c r="J121" s="20"/>
      <c r="K121" s="20">
        <v>1500000000</v>
      </c>
      <c r="L121" s="20"/>
      <c r="M121" s="20"/>
      <c r="N121" s="20">
        <v>147239396</v>
      </c>
      <c r="O121" s="20">
        <f>5000000+135000000</f>
        <v>140000000</v>
      </c>
      <c r="P121" s="20">
        <f>57000000</f>
        <v>57000000</v>
      </c>
      <c r="Q121" s="20">
        <f>78000000</f>
        <v>78000000</v>
      </c>
      <c r="R121" s="20"/>
      <c r="S121" s="20">
        <v>66274562</v>
      </c>
      <c r="T121" s="20">
        <v>5000000</v>
      </c>
      <c r="U121" s="20">
        <f>17800000+100017010</f>
        <v>117817010</v>
      </c>
      <c r="V121" s="20">
        <v>20000000</v>
      </c>
      <c r="W121" s="20"/>
      <c r="X121" s="20">
        <v>620237929</v>
      </c>
      <c r="Y121" s="20"/>
      <c r="Z121" s="20"/>
      <c r="AA121" s="20"/>
      <c r="AB121" s="20">
        <f>123550000+296638+18000000</f>
        <v>141846638</v>
      </c>
      <c r="AC121" s="20">
        <f>70000000</f>
        <v>70000000</v>
      </c>
      <c r="AD121" s="69">
        <f t="shared" si="114"/>
        <v>4.578299546506224E-3</v>
      </c>
      <c r="AE121" s="20">
        <f t="shared" si="121"/>
        <v>13567404</v>
      </c>
      <c r="AF121" s="68"/>
      <c r="AG121" s="68"/>
      <c r="AH121" s="68"/>
      <c r="AI121" s="68"/>
      <c r="AJ121" s="68"/>
      <c r="AK121" s="68"/>
      <c r="AL121" s="68">
        <f>+'[1]FEBRERO 2019'!$P$26</f>
        <v>6500000</v>
      </c>
      <c r="AM121" s="68"/>
      <c r="AN121" s="68"/>
      <c r="AO121" s="68"/>
      <c r="AP121" s="68"/>
      <c r="AQ121" s="68"/>
      <c r="AR121" s="68">
        <f>+'[1]FEBRERO 2019'!$V$26</f>
        <v>3567404</v>
      </c>
      <c r="AS121" s="68"/>
      <c r="AT121" s="68"/>
      <c r="AU121" s="68"/>
      <c r="AV121" s="68"/>
      <c r="AW121" s="68"/>
      <c r="AX121" s="68"/>
      <c r="AY121" s="68"/>
      <c r="AZ121" s="68"/>
      <c r="BA121" s="68">
        <f>+'[2]ENERO 2019'!$AF$26</f>
        <v>3500000</v>
      </c>
      <c r="BB121" s="69">
        <f t="shared" si="92"/>
        <v>0.99542170045349376</v>
      </c>
      <c r="BC121" s="20">
        <f t="shared" si="122"/>
        <v>2949848131</v>
      </c>
      <c r="BD121" s="20">
        <f t="shared" si="123"/>
        <v>0</v>
      </c>
      <c r="BE121" s="20">
        <f t="shared" si="123"/>
        <v>0</v>
      </c>
      <c r="BF121" s="20"/>
      <c r="BG121" s="20">
        <f t="shared" si="124"/>
        <v>1500000000</v>
      </c>
      <c r="BH121" s="20">
        <f t="shared" si="124"/>
        <v>0</v>
      </c>
      <c r="BI121" s="20">
        <f t="shared" si="124"/>
        <v>0</v>
      </c>
      <c r="BJ121" s="20">
        <f t="shared" si="124"/>
        <v>140739396</v>
      </c>
      <c r="BK121" s="20">
        <f t="shared" si="124"/>
        <v>140000000</v>
      </c>
      <c r="BL121" s="20">
        <f t="shared" si="124"/>
        <v>57000000</v>
      </c>
      <c r="BM121" s="20">
        <f t="shared" si="124"/>
        <v>78000000</v>
      </c>
      <c r="BN121" s="20">
        <f t="shared" si="124"/>
        <v>0</v>
      </c>
      <c r="BO121" s="20">
        <f t="shared" si="124"/>
        <v>66274562</v>
      </c>
      <c r="BP121" s="20">
        <f t="shared" si="124"/>
        <v>1432596</v>
      </c>
      <c r="BQ121" s="20">
        <f t="shared" si="124"/>
        <v>117817010</v>
      </c>
      <c r="BR121" s="20">
        <f t="shared" si="124"/>
        <v>20000000</v>
      </c>
      <c r="BS121" s="20">
        <f t="shared" si="124"/>
        <v>0</v>
      </c>
      <c r="BT121" s="20">
        <f t="shared" si="124"/>
        <v>620237929</v>
      </c>
      <c r="BU121" s="20">
        <f t="shared" si="124"/>
        <v>0</v>
      </c>
      <c r="BV121" s="20">
        <f t="shared" si="124"/>
        <v>0</v>
      </c>
      <c r="BW121" s="20">
        <f t="shared" si="125"/>
        <v>0</v>
      </c>
      <c r="BX121" s="20">
        <f>AB121-AZ121</f>
        <v>141846638</v>
      </c>
      <c r="BY121" s="20">
        <f t="shared" si="126"/>
        <v>66500000</v>
      </c>
      <c r="BZ121" s="69">
        <f t="shared" si="111"/>
        <v>1.2038149756139413E-3</v>
      </c>
      <c r="CA121" s="20">
        <f t="shared" si="127"/>
        <v>3567404</v>
      </c>
      <c r="CB121" s="68"/>
      <c r="CC121" s="68"/>
      <c r="CD121" s="68"/>
      <c r="CE121" s="68"/>
      <c r="CF121" s="68"/>
      <c r="CG121" s="68"/>
      <c r="CH121" s="68"/>
      <c r="CI121" s="68"/>
      <c r="CJ121" s="68"/>
      <c r="CK121" s="68"/>
      <c r="CL121" s="68"/>
      <c r="CM121" s="68"/>
      <c r="CN121" s="68">
        <f>+'[1]FEBRERO 2019'!$H$29</f>
        <v>3567404</v>
      </c>
      <c r="CO121" s="68"/>
      <c r="CP121" s="68"/>
      <c r="CQ121" s="68"/>
      <c r="CR121" s="68"/>
      <c r="CS121" s="68"/>
      <c r="CT121" s="68"/>
      <c r="CU121" s="68"/>
      <c r="CV121" s="68"/>
      <c r="CW121" s="68"/>
      <c r="CX121" s="69">
        <f t="shared" si="79"/>
        <v>0.99879618502438605</v>
      </c>
      <c r="CY121" s="20">
        <f t="shared" si="115"/>
        <v>2959848131</v>
      </c>
      <c r="CZ121" s="20">
        <f t="shared" si="128"/>
        <v>0</v>
      </c>
      <c r="DA121" s="20">
        <f t="shared" si="128"/>
        <v>0</v>
      </c>
      <c r="DB121" s="20">
        <f t="shared" si="128"/>
        <v>0</v>
      </c>
      <c r="DC121" s="20">
        <f t="shared" si="129"/>
        <v>1500000000</v>
      </c>
      <c r="DD121" s="20">
        <f t="shared" si="129"/>
        <v>0</v>
      </c>
      <c r="DE121" s="20">
        <f t="shared" si="129"/>
        <v>0</v>
      </c>
      <c r="DF121" s="20">
        <f t="shared" si="129"/>
        <v>147239396</v>
      </c>
      <c r="DG121" s="20">
        <f t="shared" si="129"/>
        <v>140000000</v>
      </c>
      <c r="DH121" s="20">
        <f t="shared" si="129"/>
        <v>57000000</v>
      </c>
      <c r="DI121" s="20">
        <f t="shared" si="129"/>
        <v>78000000</v>
      </c>
      <c r="DJ121" s="20">
        <f t="shared" si="129"/>
        <v>0</v>
      </c>
      <c r="DK121" s="20">
        <f t="shared" si="129"/>
        <v>66274562</v>
      </c>
      <c r="DL121" s="20">
        <f t="shared" si="129"/>
        <v>1432596</v>
      </c>
      <c r="DM121" s="20">
        <f t="shared" si="129"/>
        <v>117817010</v>
      </c>
      <c r="DN121" s="20">
        <f t="shared" si="129"/>
        <v>20000000</v>
      </c>
      <c r="DO121" s="20">
        <f t="shared" si="129"/>
        <v>0</v>
      </c>
      <c r="DP121" s="20">
        <f t="shared" si="129"/>
        <v>620237929</v>
      </c>
      <c r="DQ121" s="20">
        <f t="shared" si="129"/>
        <v>0</v>
      </c>
      <c r="DR121" s="20">
        <f t="shared" si="129"/>
        <v>0</v>
      </c>
      <c r="DS121" s="20">
        <f t="shared" si="130"/>
        <v>0</v>
      </c>
      <c r="DT121" s="20">
        <f>AB121-CV121</f>
        <v>141846638</v>
      </c>
      <c r="DU121" s="20">
        <f t="shared" si="131"/>
        <v>70000000</v>
      </c>
    </row>
    <row r="122" spans="1:125" ht="48" customHeight="1" x14ac:dyDescent="0.3">
      <c r="A122" s="194"/>
      <c r="B122" s="197" t="s">
        <v>341</v>
      </c>
      <c r="C122" s="41" t="s">
        <v>342</v>
      </c>
      <c r="D122" s="17" t="s">
        <v>343</v>
      </c>
      <c r="E122" s="82">
        <v>211</v>
      </c>
      <c r="F122" s="19" t="s">
        <v>344</v>
      </c>
      <c r="G122" s="20">
        <f t="shared" si="60"/>
        <v>1344026690</v>
      </c>
      <c r="H122" s="20"/>
      <c r="I122" s="20"/>
      <c r="J122" s="20"/>
      <c r="K122" s="20"/>
      <c r="L122" s="20"/>
      <c r="M122" s="20"/>
      <c r="N122" s="20">
        <f>300000000+340559960</f>
        <v>640559960</v>
      </c>
      <c r="O122" s="20">
        <f>159000000+80000000</f>
        <v>239000000</v>
      </c>
      <c r="P122" s="20">
        <f>115000000</f>
        <v>115000000</v>
      </c>
      <c r="Q122" s="20">
        <v>75000000</v>
      </c>
      <c r="R122" s="20"/>
      <c r="S122" s="20">
        <v>45000000</v>
      </c>
      <c r="T122" s="20">
        <v>30905320</v>
      </c>
      <c r="U122" s="20">
        <v>45200000</v>
      </c>
      <c r="V122" s="20"/>
      <c r="W122" s="20"/>
      <c r="X122" s="20"/>
      <c r="Y122" s="20"/>
      <c r="Z122" s="20"/>
      <c r="AA122" s="20"/>
      <c r="AB122" s="20">
        <f>14405126+45956284</f>
        <v>60361410</v>
      </c>
      <c r="AC122" s="20">
        <f>93000000</f>
        <v>93000000</v>
      </c>
      <c r="AD122" s="21">
        <f t="shared" si="114"/>
        <v>6.3954298407571053E-2</v>
      </c>
      <c r="AE122" s="20">
        <f t="shared" si="121"/>
        <v>85956284</v>
      </c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>
        <f>+'[1]FEBRERO 2019'!$AE$41</f>
        <v>45956284</v>
      </c>
      <c r="BA122" s="20">
        <f>+'[2]ENERO 2019'!$AF$41</f>
        <v>40000000</v>
      </c>
      <c r="BB122" s="21">
        <f t="shared" si="92"/>
        <v>0.93604570159242895</v>
      </c>
      <c r="BC122" s="20">
        <f t="shared" si="122"/>
        <v>1258070406</v>
      </c>
      <c r="BD122" s="20">
        <f t="shared" si="123"/>
        <v>0</v>
      </c>
      <c r="BE122" s="20">
        <f t="shared" si="123"/>
        <v>0</v>
      </c>
      <c r="BF122" s="20">
        <f t="shared" si="123"/>
        <v>0</v>
      </c>
      <c r="BG122" s="20">
        <f t="shared" si="124"/>
        <v>0</v>
      </c>
      <c r="BH122" s="20">
        <f t="shared" si="124"/>
        <v>0</v>
      </c>
      <c r="BI122" s="20">
        <f t="shared" si="124"/>
        <v>0</v>
      </c>
      <c r="BJ122" s="20">
        <f t="shared" si="124"/>
        <v>640559960</v>
      </c>
      <c r="BK122" s="20">
        <f t="shared" si="124"/>
        <v>239000000</v>
      </c>
      <c r="BL122" s="20">
        <f t="shared" si="124"/>
        <v>115000000</v>
      </c>
      <c r="BM122" s="20">
        <f t="shared" si="124"/>
        <v>75000000</v>
      </c>
      <c r="BN122" s="20">
        <f t="shared" si="124"/>
        <v>0</v>
      </c>
      <c r="BO122" s="20">
        <f t="shared" si="124"/>
        <v>45000000</v>
      </c>
      <c r="BP122" s="20">
        <f t="shared" si="124"/>
        <v>30905320</v>
      </c>
      <c r="BQ122" s="20">
        <f t="shared" si="124"/>
        <v>45200000</v>
      </c>
      <c r="BR122" s="20">
        <f t="shared" si="124"/>
        <v>0</v>
      </c>
      <c r="BS122" s="20">
        <f t="shared" si="124"/>
        <v>0</v>
      </c>
      <c r="BT122" s="20">
        <f t="shared" si="124"/>
        <v>0</v>
      </c>
      <c r="BU122" s="20">
        <f t="shared" si="124"/>
        <v>0</v>
      </c>
      <c r="BV122" s="20">
        <f t="shared" si="124"/>
        <v>0</v>
      </c>
      <c r="BW122" s="20">
        <f t="shared" si="125"/>
        <v>0</v>
      </c>
      <c r="BX122" s="20">
        <f>AB122-AZ122</f>
        <v>14405126</v>
      </c>
      <c r="BY122" s="20">
        <f t="shared" si="126"/>
        <v>53000000</v>
      </c>
      <c r="BZ122" s="21">
        <f t="shared" si="111"/>
        <v>0</v>
      </c>
      <c r="CA122" s="20">
        <f t="shared" si="127"/>
        <v>0</v>
      </c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68"/>
      <c r="CX122" s="21">
        <f t="shared" si="79"/>
        <v>1</v>
      </c>
      <c r="CY122" s="20">
        <f t="shared" si="115"/>
        <v>1344026690</v>
      </c>
      <c r="CZ122" s="20">
        <f t="shared" si="128"/>
        <v>0</v>
      </c>
      <c r="DA122" s="20">
        <f t="shared" si="128"/>
        <v>0</v>
      </c>
      <c r="DB122" s="20">
        <f t="shared" si="128"/>
        <v>0</v>
      </c>
      <c r="DC122" s="20">
        <f t="shared" si="129"/>
        <v>0</v>
      </c>
      <c r="DD122" s="20">
        <f t="shared" si="129"/>
        <v>0</v>
      </c>
      <c r="DE122" s="20">
        <f t="shared" si="129"/>
        <v>0</v>
      </c>
      <c r="DF122" s="20">
        <f t="shared" si="129"/>
        <v>640559960</v>
      </c>
      <c r="DG122" s="20">
        <f t="shared" si="129"/>
        <v>239000000</v>
      </c>
      <c r="DH122" s="20">
        <f t="shared" si="129"/>
        <v>115000000</v>
      </c>
      <c r="DI122" s="20">
        <f t="shared" si="129"/>
        <v>75000000</v>
      </c>
      <c r="DJ122" s="20">
        <f t="shared" si="129"/>
        <v>0</v>
      </c>
      <c r="DK122" s="20">
        <f t="shared" si="129"/>
        <v>45000000</v>
      </c>
      <c r="DL122" s="20">
        <f t="shared" si="129"/>
        <v>30905320</v>
      </c>
      <c r="DM122" s="20">
        <f t="shared" si="129"/>
        <v>45200000</v>
      </c>
      <c r="DN122" s="20">
        <f t="shared" si="129"/>
        <v>0</v>
      </c>
      <c r="DO122" s="20">
        <f t="shared" si="129"/>
        <v>0</v>
      </c>
      <c r="DP122" s="20">
        <f t="shared" si="129"/>
        <v>0</v>
      </c>
      <c r="DQ122" s="20">
        <f t="shared" si="129"/>
        <v>0</v>
      </c>
      <c r="DR122" s="20">
        <f t="shared" si="129"/>
        <v>0</v>
      </c>
      <c r="DS122" s="20">
        <f t="shared" si="130"/>
        <v>0</v>
      </c>
      <c r="DT122" s="20">
        <f>AB122-CV122</f>
        <v>60361410</v>
      </c>
      <c r="DU122" s="20">
        <f t="shared" si="131"/>
        <v>93000000</v>
      </c>
    </row>
    <row r="123" spans="1:125" ht="76.5" customHeight="1" x14ac:dyDescent="0.3">
      <c r="A123" s="194"/>
      <c r="B123" s="198"/>
      <c r="C123" s="41" t="s">
        <v>345</v>
      </c>
      <c r="D123" s="85" t="s">
        <v>346</v>
      </c>
      <c r="E123" s="82">
        <v>211</v>
      </c>
      <c r="F123" s="19" t="s">
        <v>347</v>
      </c>
      <c r="G123" s="20">
        <f t="shared" si="60"/>
        <v>1821293158</v>
      </c>
      <c r="H123" s="20"/>
      <c r="I123" s="20"/>
      <c r="J123" s="20"/>
      <c r="K123" s="20"/>
      <c r="L123" s="20"/>
      <c r="M123" s="20"/>
      <c r="N123" s="20">
        <v>319000000</v>
      </c>
      <c r="O123" s="20">
        <v>200630318</v>
      </c>
      <c r="P123" s="20">
        <v>93000000</v>
      </c>
      <c r="Q123" s="20">
        <v>47000000</v>
      </c>
      <c r="R123" s="20"/>
      <c r="S123" s="20">
        <v>5000000</v>
      </c>
      <c r="T123" s="20"/>
      <c r="U123" s="20"/>
      <c r="V123" s="20">
        <v>50000000</v>
      </c>
      <c r="W123" s="20"/>
      <c r="X123" s="20">
        <v>750000000</v>
      </c>
      <c r="Y123" s="20"/>
      <c r="Z123" s="20"/>
      <c r="AA123" s="20"/>
      <c r="AB123" s="20">
        <f>149490840+13172000</f>
        <v>162662840</v>
      </c>
      <c r="AC123" s="20">
        <f>194000000</f>
        <v>194000000</v>
      </c>
      <c r="AD123" s="21">
        <f t="shared" si="114"/>
        <v>9.8830876956492696E-3</v>
      </c>
      <c r="AE123" s="20">
        <f t="shared" si="121"/>
        <v>18000000</v>
      </c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>
        <f>+'[2]ENERO 2019'!$AF$50</f>
        <v>18000000</v>
      </c>
      <c r="BB123" s="21">
        <f t="shared" si="92"/>
        <v>0.99011691230435073</v>
      </c>
      <c r="BC123" s="20">
        <f t="shared" si="122"/>
        <v>1803293158</v>
      </c>
      <c r="BD123" s="20">
        <f t="shared" si="123"/>
        <v>0</v>
      </c>
      <c r="BE123" s="20">
        <f t="shared" si="123"/>
        <v>0</v>
      </c>
      <c r="BF123" s="20">
        <f t="shared" si="123"/>
        <v>0</v>
      </c>
      <c r="BG123" s="20">
        <f t="shared" si="124"/>
        <v>0</v>
      </c>
      <c r="BH123" s="20">
        <f t="shared" si="124"/>
        <v>0</v>
      </c>
      <c r="BI123" s="20">
        <f t="shared" si="124"/>
        <v>0</v>
      </c>
      <c r="BJ123" s="20">
        <f t="shared" si="124"/>
        <v>319000000</v>
      </c>
      <c r="BK123" s="20">
        <f t="shared" si="124"/>
        <v>200630318</v>
      </c>
      <c r="BL123" s="20">
        <f t="shared" si="124"/>
        <v>93000000</v>
      </c>
      <c r="BM123" s="20">
        <f t="shared" si="124"/>
        <v>47000000</v>
      </c>
      <c r="BN123" s="20">
        <f t="shared" si="124"/>
        <v>0</v>
      </c>
      <c r="BO123" s="20">
        <f t="shared" si="124"/>
        <v>5000000</v>
      </c>
      <c r="BP123" s="20">
        <f t="shared" si="124"/>
        <v>0</v>
      </c>
      <c r="BQ123" s="20">
        <f t="shared" si="124"/>
        <v>0</v>
      </c>
      <c r="BR123" s="20">
        <f t="shared" si="124"/>
        <v>50000000</v>
      </c>
      <c r="BS123" s="20">
        <f t="shared" si="124"/>
        <v>0</v>
      </c>
      <c r="BT123" s="20">
        <f t="shared" si="124"/>
        <v>750000000</v>
      </c>
      <c r="BU123" s="20">
        <f t="shared" si="124"/>
        <v>0</v>
      </c>
      <c r="BV123" s="20">
        <f t="shared" si="124"/>
        <v>0</v>
      </c>
      <c r="BW123" s="20">
        <f t="shared" si="125"/>
        <v>0</v>
      </c>
      <c r="BX123" s="20">
        <f>AB123-AZ123</f>
        <v>162662840</v>
      </c>
      <c r="BY123" s="20">
        <f t="shared" si="126"/>
        <v>176000000</v>
      </c>
      <c r="BZ123" s="21">
        <f t="shared" si="111"/>
        <v>0</v>
      </c>
      <c r="CA123" s="20">
        <f t="shared" si="127"/>
        <v>0</v>
      </c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/>
      <c r="CW123" s="20"/>
      <c r="CX123" s="21">
        <f t="shared" si="79"/>
        <v>1</v>
      </c>
      <c r="CY123" s="20">
        <f t="shared" si="115"/>
        <v>1821293158</v>
      </c>
      <c r="CZ123" s="20">
        <f t="shared" si="128"/>
        <v>0</v>
      </c>
      <c r="DA123" s="20">
        <f t="shared" si="128"/>
        <v>0</v>
      </c>
      <c r="DB123" s="20">
        <f t="shared" si="128"/>
        <v>0</v>
      </c>
      <c r="DC123" s="20">
        <f t="shared" si="129"/>
        <v>0</v>
      </c>
      <c r="DD123" s="20">
        <f t="shared" si="129"/>
        <v>0</v>
      </c>
      <c r="DE123" s="20">
        <f t="shared" si="129"/>
        <v>0</v>
      </c>
      <c r="DF123" s="20">
        <f t="shared" si="129"/>
        <v>319000000</v>
      </c>
      <c r="DG123" s="20">
        <f t="shared" si="129"/>
        <v>200630318</v>
      </c>
      <c r="DH123" s="20">
        <f t="shared" si="129"/>
        <v>93000000</v>
      </c>
      <c r="DI123" s="20">
        <f t="shared" si="129"/>
        <v>47000000</v>
      </c>
      <c r="DJ123" s="20">
        <f t="shared" si="129"/>
        <v>0</v>
      </c>
      <c r="DK123" s="20">
        <f t="shared" si="129"/>
        <v>5000000</v>
      </c>
      <c r="DL123" s="20">
        <f t="shared" si="129"/>
        <v>0</v>
      </c>
      <c r="DM123" s="20">
        <f t="shared" si="129"/>
        <v>0</v>
      </c>
      <c r="DN123" s="20">
        <f t="shared" si="129"/>
        <v>50000000</v>
      </c>
      <c r="DO123" s="20">
        <f t="shared" si="129"/>
        <v>0</v>
      </c>
      <c r="DP123" s="20">
        <f t="shared" si="129"/>
        <v>750000000</v>
      </c>
      <c r="DQ123" s="20">
        <f t="shared" si="129"/>
        <v>0</v>
      </c>
      <c r="DR123" s="20">
        <f t="shared" si="129"/>
        <v>0</v>
      </c>
      <c r="DS123" s="20">
        <f t="shared" si="130"/>
        <v>0</v>
      </c>
      <c r="DT123" s="20">
        <f>AB123-CV123</f>
        <v>162662840</v>
      </c>
      <c r="DU123" s="20">
        <f t="shared" si="131"/>
        <v>194000000</v>
      </c>
    </row>
    <row r="124" spans="1:125" s="70" customFormat="1" ht="90.75" customHeight="1" x14ac:dyDescent="0.3">
      <c r="A124" s="194"/>
      <c r="B124" s="198"/>
      <c r="C124" s="83" t="s">
        <v>348</v>
      </c>
      <c r="D124" s="26" t="s">
        <v>349</v>
      </c>
      <c r="E124" s="84">
        <v>211</v>
      </c>
      <c r="F124" s="19" t="s">
        <v>350</v>
      </c>
      <c r="G124" s="20">
        <f t="shared" si="60"/>
        <v>318255443</v>
      </c>
      <c r="H124" s="24"/>
      <c r="I124" s="20"/>
      <c r="J124" s="68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>
        <v>240806613</v>
      </c>
      <c r="X124" s="20"/>
      <c r="Y124" s="20"/>
      <c r="Z124" s="20"/>
      <c r="AA124" s="20"/>
      <c r="AB124" s="20"/>
      <c r="AC124" s="20">
        <f>77448830</f>
        <v>77448830</v>
      </c>
      <c r="AD124" s="69">
        <f t="shared" si="114"/>
        <v>2.6708105664668868E-2</v>
      </c>
      <c r="AE124" s="20">
        <f t="shared" si="121"/>
        <v>8500000</v>
      </c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>
        <f>+'[1]FEBRERO 2019'!$Y$56</f>
        <v>3500000</v>
      </c>
      <c r="AV124" s="68"/>
      <c r="AW124" s="68"/>
      <c r="AX124" s="68"/>
      <c r="AY124" s="68"/>
      <c r="AZ124" s="68"/>
      <c r="BA124" s="68">
        <f>+'[2]ENERO 2019'!$AF$56</f>
        <v>5000000</v>
      </c>
      <c r="BB124" s="69">
        <f t="shared" si="92"/>
        <v>0.97329189433533114</v>
      </c>
      <c r="BC124" s="20">
        <f t="shared" si="122"/>
        <v>309755443</v>
      </c>
      <c r="BD124" s="20">
        <f t="shared" si="123"/>
        <v>0</v>
      </c>
      <c r="BE124" s="20">
        <f t="shared" si="123"/>
        <v>0</v>
      </c>
      <c r="BF124" s="20">
        <f t="shared" si="123"/>
        <v>0</v>
      </c>
      <c r="BG124" s="20">
        <f t="shared" si="124"/>
        <v>0</v>
      </c>
      <c r="BH124" s="20">
        <f t="shared" si="124"/>
        <v>0</v>
      </c>
      <c r="BI124" s="20">
        <f t="shared" si="124"/>
        <v>0</v>
      </c>
      <c r="BJ124" s="20">
        <f t="shared" si="124"/>
        <v>0</v>
      </c>
      <c r="BK124" s="20">
        <f t="shared" si="124"/>
        <v>0</v>
      </c>
      <c r="BL124" s="20">
        <f t="shared" si="124"/>
        <v>0</v>
      </c>
      <c r="BM124" s="20">
        <f t="shared" si="124"/>
        <v>0</v>
      </c>
      <c r="BN124" s="20">
        <f t="shared" si="124"/>
        <v>0</v>
      </c>
      <c r="BO124" s="20">
        <f t="shared" si="124"/>
        <v>0</v>
      </c>
      <c r="BP124" s="20">
        <f t="shared" si="124"/>
        <v>0</v>
      </c>
      <c r="BQ124" s="20">
        <f t="shared" si="124"/>
        <v>0</v>
      </c>
      <c r="BR124" s="20">
        <f t="shared" si="124"/>
        <v>0</v>
      </c>
      <c r="BS124" s="20">
        <f t="shared" si="124"/>
        <v>237306613</v>
      </c>
      <c r="BT124" s="20">
        <f t="shared" si="124"/>
        <v>0</v>
      </c>
      <c r="BU124" s="20">
        <f t="shared" si="124"/>
        <v>0</v>
      </c>
      <c r="BV124" s="20">
        <f t="shared" si="124"/>
        <v>0</v>
      </c>
      <c r="BW124" s="20">
        <f t="shared" si="125"/>
        <v>0</v>
      </c>
      <c r="BX124" s="20"/>
      <c r="BY124" s="20">
        <f t="shared" si="126"/>
        <v>72448830</v>
      </c>
      <c r="BZ124" s="69">
        <f t="shared" si="111"/>
        <v>0</v>
      </c>
      <c r="CA124" s="20">
        <f t="shared" si="127"/>
        <v>0</v>
      </c>
      <c r="CB124" s="68"/>
      <c r="CC124" s="68"/>
      <c r="CD124" s="68"/>
      <c r="CE124" s="68"/>
      <c r="CF124" s="68"/>
      <c r="CG124" s="68"/>
      <c r="CH124" s="68"/>
      <c r="CI124" s="68"/>
      <c r="CJ124" s="68"/>
      <c r="CK124" s="68"/>
      <c r="CL124" s="68"/>
      <c r="CM124" s="68"/>
      <c r="CN124" s="68"/>
      <c r="CO124" s="68"/>
      <c r="CP124" s="68"/>
      <c r="CQ124" s="68"/>
      <c r="CR124" s="68"/>
      <c r="CS124" s="68"/>
      <c r="CT124" s="68"/>
      <c r="CU124" s="68"/>
      <c r="CV124" s="68"/>
      <c r="CW124" s="68"/>
      <c r="CX124" s="69">
        <f t="shared" si="79"/>
        <v>1</v>
      </c>
      <c r="CY124" s="20">
        <f t="shared" si="115"/>
        <v>318255443</v>
      </c>
      <c r="CZ124" s="20">
        <f t="shared" si="128"/>
        <v>0</v>
      </c>
      <c r="DA124" s="20">
        <f t="shared" si="128"/>
        <v>0</v>
      </c>
      <c r="DB124" s="20">
        <f t="shared" si="128"/>
        <v>0</v>
      </c>
      <c r="DC124" s="20">
        <f t="shared" si="129"/>
        <v>0</v>
      </c>
      <c r="DD124" s="20">
        <f t="shared" si="129"/>
        <v>0</v>
      </c>
      <c r="DE124" s="20">
        <f t="shared" si="129"/>
        <v>0</v>
      </c>
      <c r="DF124" s="20">
        <f t="shared" si="129"/>
        <v>0</v>
      </c>
      <c r="DG124" s="20">
        <f t="shared" si="129"/>
        <v>0</v>
      </c>
      <c r="DH124" s="20">
        <f t="shared" si="129"/>
        <v>0</v>
      </c>
      <c r="DI124" s="20">
        <f t="shared" si="129"/>
        <v>0</v>
      </c>
      <c r="DJ124" s="20">
        <f t="shared" si="129"/>
        <v>0</v>
      </c>
      <c r="DK124" s="20">
        <f t="shared" si="129"/>
        <v>0</v>
      </c>
      <c r="DL124" s="20">
        <f t="shared" si="129"/>
        <v>0</v>
      </c>
      <c r="DM124" s="20">
        <f t="shared" si="129"/>
        <v>0</v>
      </c>
      <c r="DN124" s="20">
        <f t="shared" si="129"/>
        <v>0</v>
      </c>
      <c r="DO124" s="20">
        <f t="shared" si="129"/>
        <v>240806613</v>
      </c>
      <c r="DP124" s="20">
        <f t="shared" si="129"/>
        <v>0</v>
      </c>
      <c r="DQ124" s="20">
        <f t="shared" si="129"/>
        <v>0</v>
      </c>
      <c r="DR124" s="20">
        <f t="shared" si="129"/>
        <v>0</v>
      </c>
      <c r="DS124" s="20">
        <f t="shared" si="130"/>
        <v>0</v>
      </c>
      <c r="DT124" s="20"/>
      <c r="DU124" s="20">
        <f t="shared" si="131"/>
        <v>77448830</v>
      </c>
    </row>
    <row r="125" spans="1:125" ht="28.2" customHeight="1" x14ac:dyDescent="0.3">
      <c r="A125" s="194"/>
      <c r="B125" s="198"/>
      <c r="C125" s="41" t="s">
        <v>351</v>
      </c>
      <c r="D125" s="17" t="s">
        <v>352</v>
      </c>
      <c r="E125" s="82">
        <v>211</v>
      </c>
      <c r="F125" s="19" t="s">
        <v>353</v>
      </c>
      <c r="G125" s="20">
        <f t="shared" si="60"/>
        <v>377500000</v>
      </c>
      <c r="H125" s="29"/>
      <c r="I125" s="20"/>
      <c r="J125" s="20"/>
      <c r="K125" s="20"/>
      <c r="L125" s="20"/>
      <c r="M125" s="20"/>
      <c r="N125" s="20">
        <v>343000000</v>
      </c>
      <c r="O125" s="20"/>
      <c r="P125" s="20"/>
      <c r="Q125" s="20"/>
      <c r="R125" s="20"/>
      <c r="S125" s="20"/>
      <c r="T125" s="20">
        <f>25000000+5000000</f>
        <v>30000000</v>
      </c>
      <c r="U125" s="20"/>
      <c r="V125" s="20"/>
      <c r="W125" s="20"/>
      <c r="X125" s="20"/>
      <c r="Y125" s="20"/>
      <c r="Z125" s="20"/>
      <c r="AA125" s="20"/>
      <c r="AB125" s="20"/>
      <c r="AC125" s="20">
        <f>4500000</f>
        <v>4500000</v>
      </c>
      <c r="AD125" s="21">
        <f t="shared" si="114"/>
        <v>9.350354966887417E-2</v>
      </c>
      <c r="AE125" s="20">
        <f t="shared" si="121"/>
        <v>35297590</v>
      </c>
      <c r="AF125" s="20"/>
      <c r="AG125" s="20"/>
      <c r="AH125" s="20"/>
      <c r="AI125" s="20"/>
      <c r="AJ125" s="20"/>
      <c r="AK125" s="20"/>
      <c r="AL125" s="20">
        <f>+'[1]FEBRERO 2019'!$P$63</f>
        <v>32797590</v>
      </c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68">
        <f>+'[2]ENERO 2019'!$AF$63</f>
        <v>2500000</v>
      </c>
      <c r="BB125" s="21">
        <f t="shared" si="92"/>
        <v>0.9064964503311258</v>
      </c>
      <c r="BC125" s="20">
        <f t="shared" si="122"/>
        <v>342202410</v>
      </c>
      <c r="BD125" s="20">
        <f t="shared" si="123"/>
        <v>0</v>
      </c>
      <c r="BE125" s="20">
        <f t="shared" si="123"/>
        <v>0</v>
      </c>
      <c r="BF125" s="20">
        <f t="shared" si="123"/>
        <v>0</v>
      </c>
      <c r="BG125" s="20">
        <f t="shared" si="124"/>
        <v>0</v>
      </c>
      <c r="BH125" s="20">
        <f t="shared" si="124"/>
        <v>0</v>
      </c>
      <c r="BI125" s="20">
        <f t="shared" si="124"/>
        <v>0</v>
      </c>
      <c r="BJ125" s="20">
        <f t="shared" si="124"/>
        <v>310202410</v>
      </c>
      <c r="BK125" s="20">
        <f t="shared" si="124"/>
        <v>0</v>
      </c>
      <c r="BL125" s="20">
        <f t="shared" si="124"/>
        <v>0</v>
      </c>
      <c r="BM125" s="20">
        <f t="shared" si="124"/>
        <v>0</v>
      </c>
      <c r="BN125" s="20">
        <f t="shared" si="124"/>
        <v>0</v>
      </c>
      <c r="BO125" s="20">
        <f t="shared" si="124"/>
        <v>0</v>
      </c>
      <c r="BP125" s="20">
        <f t="shared" si="124"/>
        <v>30000000</v>
      </c>
      <c r="BQ125" s="20">
        <f t="shared" si="124"/>
        <v>0</v>
      </c>
      <c r="BR125" s="20">
        <f t="shared" si="124"/>
        <v>0</v>
      </c>
      <c r="BS125" s="20">
        <f t="shared" si="124"/>
        <v>0</v>
      </c>
      <c r="BT125" s="20">
        <f t="shared" si="124"/>
        <v>0</v>
      </c>
      <c r="BU125" s="20">
        <f t="shared" si="124"/>
        <v>0</v>
      </c>
      <c r="BV125" s="20">
        <f t="shared" si="124"/>
        <v>0</v>
      </c>
      <c r="BW125" s="20">
        <f t="shared" si="125"/>
        <v>0</v>
      </c>
      <c r="BX125" s="20"/>
      <c r="BY125" s="20">
        <f t="shared" si="126"/>
        <v>2000000</v>
      </c>
      <c r="BZ125" s="21">
        <f t="shared" si="111"/>
        <v>0</v>
      </c>
      <c r="CA125" s="20">
        <f t="shared" si="127"/>
        <v>0</v>
      </c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1">
        <f t="shared" si="79"/>
        <v>1</v>
      </c>
      <c r="CY125" s="20">
        <f t="shared" si="115"/>
        <v>377500000</v>
      </c>
      <c r="CZ125" s="20">
        <f t="shared" si="128"/>
        <v>0</v>
      </c>
      <c r="DA125" s="20">
        <f t="shared" si="128"/>
        <v>0</v>
      </c>
      <c r="DB125" s="20">
        <f t="shared" si="128"/>
        <v>0</v>
      </c>
      <c r="DC125" s="20">
        <f t="shared" si="129"/>
        <v>0</v>
      </c>
      <c r="DD125" s="20">
        <f t="shared" si="129"/>
        <v>0</v>
      </c>
      <c r="DE125" s="20">
        <f t="shared" si="129"/>
        <v>0</v>
      </c>
      <c r="DF125" s="20">
        <f t="shared" si="129"/>
        <v>343000000</v>
      </c>
      <c r="DG125" s="20">
        <f t="shared" si="129"/>
        <v>0</v>
      </c>
      <c r="DH125" s="20">
        <f t="shared" si="129"/>
        <v>0</v>
      </c>
      <c r="DI125" s="20">
        <f t="shared" si="129"/>
        <v>0</v>
      </c>
      <c r="DJ125" s="20">
        <f t="shared" si="129"/>
        <v>0</v>
      </c>
      <c r="DK125" s="20">
        <f t="shared" si="129"/>
        <v>0</v>
      </c>
      <c r="DL125" s="20">
        <f t="shared" si="129"/>
        <v>30000000</v>
      </c>
      <c r="DM125" s="20">
        <f t="shared" si="129"/>
        <v>0</v>
      </c>
      <c r="DN125" s="20">
        <f t="shared" si="129"/>
        <v>0</v>
      </c>
      <c r="DO125" s="20">
        <f t="shared" si="129"/>
        <v>0</v>
      </c>
      <c r="DP125" s="20">
        <f t="shared" si="129"/>
        <v>0</v>
      </c>
      <c r="DQ125" s="20">
        <f t="shared" si="129"/>
        <v>0</v>
      </c>
      <c r="DR125" s="20">
        <f t="shared" si="129"/>
        <v>0</v>
      </c>
      <c r="DS125" s="20">
        <f t="shared" si="130"/>
        <v>0</v>
      </c>
      <c r="DT125" s="20"/>
      <c r="DU125" s="20">
        <f t="shared" si="131"/>
        <v>4500000</v>
      </c>
    </row>
    <row r="126" spans="1:125" ht="36" customHeight="1" x14ac:dyDescent="0.3">
      <c r="A126" s="194"/>
      <c r="B126" s="198"/>
      <c r="C126" s="41" t="s">
        <v>354</v>
      </c>
      <c r="D126" s="17" t="s">
        <v>355</v>
      </c>
      <c r="E126" s="82">
        <v>211</v>
      </c>
      <c r="F126" s="19" t="s">
        <v>293</v>
      </c>
      <c r="G126" s="20">
        <f t="shared" si="60"/>
        <v>427940125</v>
      </c>
      <c r="H126" s="29"/>
      <c r="I126" s="20">
        <v>258340125</v>
      </c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>
        <v>107000000</v>
      </c>
      <c r="X126" s="20">
        <v>62600000</v>
      </c>
      <c r="Y126" s="20"/>
      <c r="Z126" s="20"/>
      <c r="AA126" s="20"/>
      <c r="AB126" s="20"/>
      <c r="AC126" s="20"/>
      <c r="AD126" s="21">
        <f t="shared" si="114"/>
        <v>0.75380482958918615</v>
      </c>
      <c r="AE126" s="20">
        <f t="shared" si="121"/>
        <v>322583333</v>
      </c>
      <c r="AF126" s="20"/>
      <c r="AG126" s="20">
        <f>+'[2]ENERO 2019'!$K$70</f>
        <v>258340125</v>
      </c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>
        <f>+'[2]ENERO 2019'!$Y$70</f>
        <v>64243208</v>
      </c>
      <c r="AV126" s="20"/>
      <c r="AW126" s="20"/>
      <c r="AX126" s="20"/>
      <c r="AY126" s="20"/>
      <c r="AZ126" s="20"/>
      <c r="BA126" s="20"/>
      <c r="BB126" s="21">
        <f t="shared" si="92"/>
        <v>0.24619517041081385</v>
      </c>
      <c r="BC126" s="20">
        <f t="shared" si="122"/>
        <v>105356792</v>
      </c>
      <c r="BD126" s="20">
        <f t="shared" si="123"/>
        <v>0</v>
      </c>
      <c r="BE126" s="20">
        <f t="shared" si="123"/>
        <v>0</v>
      </c>
      <c r="BF126" s="20">
        <f t="shared" si="123"/>
        <v>0</v>
      </c>
      <c r="BG126" s="20">
        <f t="shared" si="124"/>
        <v>0</v>
      </c>
      <c r="BH126" s="20">
        <f t="shared" si="124"/>
        <v>0</v>
      </c>
      <c r="BI126" s="20">
        <f t="shared" si="124"/>
        <v>0</v>
      </c>
      <c r="BJ126" s="20">
        <f t="shared" si="124"/>
        <v>0</v>
      </c>
      <c r="BK126" s="20">
        <f t="shared" si="124"/>
        <v>0</v>
      </c>
      <c r="BL126" s="20">
        <f t="shared" si="124"/>
        <v>0</v>
      </c>
      <c r="BM126" s="20">
        <f t="shared" si="124"/>
        <v>0</v>
      </c>
      <c r="BN126" s="20">
        <f t="shared" si="124"/>
        <v>0</v>
      </c>
      <c r="BO126" s="20">
        <f t="shared" si="124"/>
        <v>0</v>
      </c>
      <c r="BP126" s="20">
        <f t="shared" si="124"/>
        <v>0</v>
      </c>
      <c r="BQ126" s="20">
        <f t="shared" si="124"/>
        <v>0</v>
      </c>
      <c r="BR126" s="20">
        <f t="shared" si="124"/>
        <v>0</v>
      </c>
      <c r="BS126" s="20">
        <f t="shared" si="124"/>
        <v>42756792</v>
      </c>
      <c r="BT126" s="20">
        <f t="shared" si="124"/>
        <v>62600000</v>
      </c>
      <c r="BU126" s="20">
        <f t="shared" si="124"/>
        <v>0</v>
      </c>
      <c r="BV126" s="20">
        <f t="shared" si="124"/>
        <v>0</v>
      </c>
      <c r="BW126" s="20">
        <f t="shared" si="125"/>
        <v>0</v>
      </c>
      <c r="BX126" s="20"/>
      <c r="BY126" s="20">
        <f t="shared" si="126"/>
        <v>0</v>
      </c>
      <c r="BZ126" s="21">
        <f t="shared" si="111"/>
        <v>0.74545303972138621</v>
      </c>
      <c r="CA126" s="20">
        <f t="shared" si="127"/>
        <v>319009267</v>
      </c>
      <c r="CB126" s="20"/>
      <c r="CC126" s="20">
        <f>+'[2]ENERO 2019'!$H$71</f>
        <v>256425934</v>
      </c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>
        <f>+'[2]ENERO 2019'!$H$95</f>
        <v>62583333</v>
      </c>
      <c r="CR126" s="20"/>
      <c r="CS126" s="20"/>
      <c r="CT126" s="20"/>
      <c r="CU126" s="20"/>
      <c r="CV126" s="20"/>
      <c r="CW126" s="20"/>
      <c r="CX126" s="21">
        <f t="shared" si="79"/>
        <v>0.25454696027861379</v>
      </c>
      <c r="CY126" s="20">
        <f t="shared" si="115"/>
        <v>108930858</v>
      </c>
      <c r="CZ126" s="20">
        <f t="shared" si="128"/>
        <v>0</v>
      </c>
      <c r="DA126" s="20">
        <f t="shared" si="128"/>
        <v>1914191</v>
      </c>
      <c r="DB126" s="20">
        <f t="shared" si="128"/>
        <v>0</v>
      </c>
      <c r="DC126" s="20">
        <f t="shared" si="129"/>
        <v>0</v>
      </c>
      <c r="DD126" s="20">
        <f t="shared" si="129"/>
        <v>0</v>
      </c>
      <c r="DE126" s="20">
        <f t="shared" si="129"/>
        <v>0</v>
      </c>
      <c r="DF126" s="20">
        <f t="shared" si="129"/>
        <v>0</v>
      </c>
      <c r="DG126" s="20">
        <f t="shared" si="129"/>
        <v>0</v>
      </c>
      <c r="DH126" s="20">
        <f t="shared" si="129"/>
        <v>0</v>
      </c>
      <c r="DI126" s="20">
        <f t="shared" si="129"/>
        <v>0</v>
      </c>
      <c r="DJ126" s="20">
        <f t="shared" si="129"/>
        <v>0</v>
      </c>
      <c r="DK126" s="20">
        <f t="shared" si="129"/>
        <v>0</v>
      </c>
      <c r="DL126" s="20">
        <f t="shared" si="129"/>
        <v>0</v>
      </c>
      <c r="DM126" s="20">
        <f t="shared" si="129"/>
        <v>0</v>
      </c>
      <c r="DN126" s="20">
        <f t="shared" si="129"/>
        <v>0</v>
      </c>
      <c r="DO126" s="20">
        <f t="shared" si="129"/>
        <v>44416667</v>
      </c>
      <c r="DP126" s="20">
        <f t="shared" si="129"/>
        <v>62600000</v>
      </c>
      <c r="DQ126" s="20">
        <f t="shared" si="129"/>
        <v>0</v>
      </c>
      <c r="DR126" s="20">
        <f t="shared" si="129"/>
        <v>0</v>
      </c>
      <c r="DS126" s="20">
        <f t="shared" si="130"/>
        <v>0</v>
      </c>
      <c r="DT126" s="20"/>
      <c r="DU126" s="20">
        <f t="shared" si="131"/>
        <v>0</v>
      </c>
    </row>
    <row r="127" spans="1:125" ht="68.25" customHeight="1" x14ac:dyDescent="0.3">
      <c r="A127" s="194"/>
      <c r="B127" s="199"/>
      <c r="C127" s="41" t="s">
        <v>356</v>
      </c>
      <c r="D127" s="17" t="s">
        <v>357</v>
      </c>
      <c r="E127" s="82">
        <v>211</v>
      </c>
      <c r="F127" s="19" t="s">
        <v>293</v>
      </c>
      <c r="G127" s="20">
        <f t="shared" si="60"/>
        <v>5000000</v>
      </c>
      <c r="H127" s="29"/>
      <c r="I127" s="20">
        <v>5000000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1">
        <f t="shared" si="114"/>
        <v>0</v>
      </c>
      <c r="AE127" s="20">
        <f t="shared" si="121"/>
        <v>0</v>
      </c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1">
        <f t="shared" si="92"/>
        <v>1</v>
      </c>
      <c r="BC127" s="20">
        <f t="shared" si="122"/>
        <v>5000000</v>
      </c>
      <c r="BD127" s="20">
        <f t="shared" si="123"/>
        <v>0</v>
      </c>
      <c r="BE127" s="20">
        <f t="shared" si="123"/>
        <v>5000000</v>
      </c>
      <c r="BF127" s="20">
        <f t="shared" si="123"/>
        <v>0</v>
      </c>
      <c r="BG127" s="20">
        <f t="shared" si="124"/>
        <v>0</v>
      </c>
      <c r="BH127" s="20">
        <f t="shared" si="124"/>
        <v>0</v>
      </c>
      <c r="BI127" s="20">
        <f t="shared" si="124"/>
        <v>0</v>
      </c>
      <c r="BJ127" s="20">
        <f t="shared" si="124"/>
        <v>0</v>
      </c>
      <c r="BK127" s="20">
        <f t="shared" si="124"/>
        <v>0</v>
      </c>
      <c r="BL127" s="20">
        <f t="shared" si="124"/>
        <v>0</v>
      </c>
      <c r="BM127" s="20">
        <f t="shared" si="124"/>
        <v>0</v>
      </c>
      <c r="BN127" s="20">
        <f t="shared" si="124"/>
        <v>0</v>
      </c>
      <c r="BO127" s="20">
        <f t="shared" si="124"/>
        <v>0</v>
      </c>
      <c r="BP127" s="20">
        <f t="shared" si="124"/>
        <v>0</v>
      </c>
      <c r="BQ127" s="20">
        <f t="shared" si="124"/>
        <v>0</v>
      </c>
      <c r="BR127" s="20">
        <f t="shared" si="124"/>
        <v>0</v>
      </c>
      <c r="BS127" s="20">
        <f t="shared" si="124"/>
        <v>0</v>
      </c>
      <c r="BT127" s="20">
        <f t="shared" si="124"/>
        <v>0</v>
      </c>
      <c r="BU127" s="20">
        <f t="shared" si="124"/>
        <v>0</v>
      </c>
      <c r="BV127" s="20">
        <f t="shared" si="124"/>
        <v>0</v>
      </c>
      <c r="BW127" s="20">
        <f t="shared" si="125"/>
        <v>0</v>
      </c>
      <c r="BX127" s="20"/>
      <c r="BY127" s="20">
        <f t="shared" si="126"/>
        <v>0</v>
      </c>
      <c r="BZ127" s="21">
        <f t="shared" si="111"/>
        <v>0</v>
      </c>
      <c r="CA127" s="20">
        <f t="shared" si="127"/>
        <v>0</v>
      </c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1">
        <f t="shared" si="79"/>
        <v>1</v>
      </c>
      <c r="CY127" s="20">
        <f t="shared" si="115"/>
        <v>5000000</v>
      </c>
      <c r="CZ127" s="20">
        <f t="shared" si="128"/>
        <v>0</v>
      </c>
      <c r="DA127" s="20">
        <f t="shared" si="128"/>
        <v>5000000</v>
      </c>
      <c r="DB127" s="20">
        <f t="shared" si="128"/>
        <v>0</v>
      </c>
      <c r="DC127" s="20">
        <f t="shared" si="129"/>
        <v>0</v>
      </c>
      <c r="DD127" s="20">
        <f t="shared" si="129"/>
        <v>0</v>
      </c>
      <c r="DE127" s="20">
        <f t="shared" si="129"/>
        <v>0</v>
      </c>
      <c r="DF127" s="20">
        <f t="shared" si="129"/>
        <v>0</v>
      </c>
      <c r="DG127" s="20">
        <f t="shared" si="129"/>
        <v>0</v>
      </c>
      <c r="DH127" s="20">
        <f t="shared" si="129"/>
        <v>0</v>
      </c>
      <c r="DI127" s="20">
        <f t="shared" si="129"/>
        <v>0</v>
      </c>
      <c r="DJ127" s="20">
        <f t="shared" si="129"/>
        <v>0</v>
      </c>
      <c r="DK127" s="20">
        <f t="shared" si="129"/>
        <v>0</v>
      </c>
      <c r="DL127" s="20">
        <f t="shared" si="129"/>
        <v>0</v>
      </c>
      <c r="DM127" s="20">
        <f t="shared" si="129"/>
        <v>0</v>
      </c>
      <c r="DN127" s="20">
        <f t="shared" si="129"/>
        <v>0</v>
      </c>
      <c r="DO127" s="20">
        <f t="shared" si="129"/>
        <v>0</v>
      </c>
      <c r="DP127" s="20">
        <f t="shared" si="129"/>
        <v>0</v>
      </c>
      <c r="DQ127" s="20">
        <f t="shared" si="129"/>
        <v>0</v>
      </c>
      <c r="DR127" s="20">
        <f t="shared" si="129"/>
        <v>0</v>
      </c>
      <c r="DS127" s="20">
        <f t="shared" si="130"/>
        <v>0</v>
      </c>
      <c r="DT127" s="20"/>
      <c r="DU127" s="20">
        <f t="shared" si="131"/>
        <v>0</v>
      </c>
    </row>
    <row r="128" spans="1:125" ht="38.25" customHeight="1" x14ac:dyDescent="0.3">
      <c r="A128" s="194" t="s">
        <v>330</v>
      </c>
      <c r="B128" s="201" t="s">
        <v>358</v>
      </c>
      <c r="C128" s="41" t="s">
        <v>359</v>
      </c>
      <c r="D128" s="17" t="s">
        <v>360</v>
      </c>
      <c r="E128" s="82">
        <v>510</v>
      </c>
      <c r="F128" s="19" t="s">
        <v>361</v>
      </c>
      <c r="G128" s="20">
        <f t="shared" si="60"/>
        <v>130000000</v>
      </c>
      <c r="H128" s="20"/>
      <c r="I128" s="20">
        <v>120000000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>
        <v>10000000</v>
      </c>
      <c r="Y128" s="20"/>
      <c r="Z128" s="20"/>
      <c r="AA128" s="20"/>
      <c r="AB128" s="20"/>
      <c r="AC128" s="20"/>
      <c r="AD128" s="21">
        <f t="shared" si="114"/>
        <v>0.92307692307692313</v>
      </c>
      <c r="AE128" s="20">
        <f t="shared" si="121"/>
        <v>120000000</v>
      </c>
      <c r="AF128" s="20"/>
      <c r="AG128" s="20">
        <f>+'[2]ENERO 2019'!$K$1023</f>
        <v>120000000</v>
      </c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1">
        <f t="shared" si="92"/>
        <v>7.6923076923076872E-2</v>
      </c>
      <c r="BC128" s="20">
        <f t="shared" si="122"/>
        <v>10000000</v>
      </c>
      <c r="BD128" s="20">
        <f t="shared" si="123"/>
        <v>0</v>
      </c>
      <c r="BE128" s="20">
        <f t="shared" si="123"/>
        <v>0</v>
      </c>
      <c r="BF128" s="20">
        <f t="shared" si="123"/>
        <v>0</v>
      </c>
      <c r="BG128" s="20">
        <f t="shared" si="124"/>
        <v>0</v>
      </c>
      <c r="BH128" s="20">
        <f t="shared" si="124"/>
        <v>0</v>
      </c>
      <c r="BI128" s="20">
        <f t="shared" si="124"/>
        <v>0</v>
      </c>
      <c r="BJ128" s="20">
        <f t="shared" si="124"/>
        <v>0</v>
      </c>
      <c r="BK128" s="20">
        <f t="shared" si="124"/>
        <v>0</v>
      </c>
      <c r="BL128" s="20">
        <f t="shared" si="124"/>
        <v>0</v>
      </c>
      <c r="BM128" s="20">
        <f t="shared" si="124"/>
        <v>0</v>
      </c>
      <c r="BN128" s="20">
        <f t="shared" si="124"/>
        <v>0</v>
      </c>
      <c r="BO128" s="20">
        <f t="shared" si="124"/>
        <v>0</v>
      </c>
      <c r="BP128" s="20">
        <f t="shared" si="124"/>
        <v>0</v>
      </c>
      <c r="BQ128" s="20">
        <f t="shared" si="124"/>
        <v>0</v>
      </c>
      <c r="BR128" s="20">
        <f t="shared" si="124"/>
        <v>0</v>
      </c>
      <c r="BS128" s="20">
        <f t="shared" si="124"/>
        <v>0</v>
      </c>
      <c r="BT128" s="20">
        <f t="shared" si="124"/>
        <v>10000000</v>
      </c>
      <c r="BU128" s="20">
        <f t="shared" si="124"/>
        <v>0</v>
      </c>
      <c r="BV128" s="20">
        <f t="shared" si="124"/>
        <v>0</v>
      </c>
      <c r="BW128" s="20">
        <f t="shared" si="125"/>
        <v>0</v>
      </c>
      <c r="BX128" s="20"/>
      <c r="BY128" s="20">
        <f t="shared" si="126"/>
        <v>0</v>
      </c>
      <c r="BZ128" s="21">
        <f t="shared" si="111"/>
        <v>0.55197434615384611</v>
      </c>
      <c r="CA128" s="20">
        <f t="shared" si="127"/>
        <v>71756665</v>
      </c>
      <c r="CB128" s="20"/>
      <c r="CC128" s="20">
        <f>+'[2]ENERO 2019'!$H$1024</f>
        <v>71756665</v>
      </c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1">
        <f t="shared" si="79"/>
        <v>0.44802565384615389</v>
      </c>
      <c r="CY128" s="20">
        <f t="shared" si="115"/>
        <v>58243335</v>
      </c>
      <c r="CZ128" s="20">
        <f t="shared" si="128"/>
        <v>0</v>
      </c>
      <c r="DA128" s="20">
        <f t="shared" si="128"/>
        <v>48243335</v>
      </c>
      <c r="DB128" s="20">
        <f t="shared" si="128"/>
        <v>0</v>
      </c>
      <c r="DC128" s="20">
        <f t="shared" si="129"/>
        <v>0</v>
      </c>
      <c r="DD128" s="20">
        <f t="shared" si="129"/>
        <v>0</v>
      </c>
      <c r="DE128" s="20">
        <f t="shared" si="129"/>
        <v>0</v>
      </c>
      <c r="DF128" s="20">
        <f t="shared" si="129"/>
        <v>0</v>
      </c>
      <c r="DG128" s="20">
        <f t="shared" si="129"/>
        <v>0</v>
      </c>
      <c r="DH128" s="20">
        <f t="shared" si="129"/>
        <v>0</v>
      </c>
      <c r="DI128" s="20">
        <f t="shared" si="129"/>
        <v>0</v>
      </c>
      <c r="DJ128" s="20">
        <f t="shared" si="129"/>
        <v>0</v>
      </c>
      <c r="DK128" s="20">
        <f t="shared" si="129"/>
        <v>0</v>
      </c>
      <c r="DL128" s="20">
        <f t="shared" si="129"/>
        <v>0</v>
      </c>
      <c r="DM128" s="20">
        <f t="shared" si="129"/>
        <v>0</v>
      </c>
      <c r="DN128" s="20">
        <f t="shared" si="129"/>
        <v>0</v>
      </c>
      <c r="DO128" s="20">
        <f t="shared" si="129"/>
        <v>0</v>
      </c>
      <c r="DP128" s="20">
        <f t="shared" si="129"/>
        <v>10000000</v>
      </c>
      <c r="DQ128" s="20">
        <f t="shared" si="129"/>
        <v>0</v>
      </c>
      <c r="DR128" s="20">
        <f t="shared" si="129"/>
        <v>0</v>
      </c>
      <c r="DS128" s="20">
        <f t="shared" si="130"/>
        <v>0</v>
      </c>
      <c r="DT128" s="20"/>
      <c r="DU128" s="20">
        <f t="shared" si="131"/>
        <v>0</v>
      </c>
    </row>
    <row r="129" spans="1:125" ht="36" customHeight="1" x14ac:dyDescent="0.3">
      <c r="A129" s="194"/>
      <c r="B129" s="202"/>
      <c r="C129" s="41" t="s">
        <v>362</v>
      </c>
      <c r="D129" s="17" t="s">
        <v>363</v>
      </c>
      <c r="E129" s="82">
        <v>510</v>
      </c>
      <c r="F129" s="19" t="s">
        <v>361</v>
      </c>
      <c r="G129" s="20">
        <f t="shared" si="60"/>
        <v>128270473</v>
      </c>
      <c r="H129" s="20"/>
      <c r="I129" s="20">
        <v>118270473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>
        <v>10000000</v>
      </c>
      <c r="Y129" s="20"/>
      <c r="Z129" s="20"/>
      <c r="AA129" s="20"/>
      <c r="AB129" s="20"/>
      <c r="AC129" s="20"/>
      <c r="AD129" s="21">
        <f t="shared" si="114"/>
        <v>0.9220397355204264</v>
      </c>
      <c r="AE129" s="20">
        <f t="shared" si="121"/>
        <v>118270473</v>
      </c>
      <c r="AF129" s="20"/>
      <c r="AG129" s="20">
        <f>+'[2]ENERO 2019'!$K$1036</f>
        <v>118270473</v>
      </c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1">
        <f t="shared" si="92"/>
        <v>7.7960264479573604E-2</v>
      </c>
      <c r="BC129" s="20">
        <f t="shared" si="122"/>
        <v>10000000</v>
      </c>
      <c r="BD129" s="20">
        <f t="shared" si="123"/>
        <v>0</v>
      </c>
      <c r="BE129" s="20">
        <f t="shared" si="123"/>
        <v>0</v>
      </c>
      <c r="BF129" s="20">
        <f t="shared" si="123"/>
        <v>0</v>
      </c>
      <c r="BG129" s="20">
        <f t="shared" si="124"/>
        <v>0</v>
      </c>
      <c r="BH129" s="20">
        <f t="shared" si="124"/>
        <v>0</v>
      </c>
      <c r="BI129" s="20">
        <f t="shared" si="124"/>
        <v>0</v>
      </c>
      <c r="BJ129" s="20">
        <f t="shared" si="124"/>
        <v>0</v>
      </c>
      <c r="BK129" s="20">
        <f t="shared" si="124"/>
        <v>0</v>
      </c>
      <c r="BL129" s="20">
        <f t="shared" si="124"/>
        <v>0</v>
      </c>
      <c r="BM129" s="20">
        <f t="shared" si="124"/>
        <v>0</v>
      </c>
      <c r="BN129" s="20">
        <f t="shared" si="124"/>
        <v>0</v>
      </c>
      <c r="BO129" s="20">
        <f t="shared" si="124"/>
        <v>0</v>
      </c>
      <c r="BP129" s="20">
        <f t="shared" si="124"/>
        <v>0</v>
      </c>
      <c r="BQ129" s="20">
        <f t="shared" si="124"/>
        <v>0</v>
      </c>
      <c r="BR129" s="20">
        <f t="shared" si="124"/>
        <v>0</v>
      </c>
      <c r="BS129" s="20">
        <f t="shared" si="124"/>
        <v>0</v>
      </c>
      <c r="BT129" s="20">
        <f t="shared" si="124"/>
        <v>10000000</v>
      </c>
      <c r="BU129" s="20">
        <f t="shared" si="124"/>
        <v>0</v>
      </c>
      <c r="BV129" s="20">
        <f t="shared" si="124"/>
        <v>0</v>
      </c>
      <c r="BW129" s="20">
        <f t="shared" si="125"/>
        <v>0</v>
      </c>
      <c r="BX129" s="20"/>
      <c r="BY129" s="20">
        <f t="shared" si="126"/>
        <v>0</v>
      </c>
      <c r="BZ129" s="21">
        <f t="shared" si="111"/>
        <v>0.46451324772147679</v>
      </c>
      <c r="CA129" s="20">
        <f t="shared" si="127"/>
        <v>59583334</v>
      </c>
      <c r="CB129" s="20"/>
      <c r="CC129" s="20">
        <f>+'[2]ENERO 2019'!$H$1037</f>
        <v>59583334</v>
      </c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1">
        <f t="shared" si="79"/>
        <v>0.53548675227852316</v>
      </c>
      <c r="CY129" s="20">
        <f t="shared" si="115"/>
        <v>68687139</v>
      </c>
      <c r="CZ129" s="20">
        <f t="shared" si="128"/>
        <v>0</v>
      </c>
      <c r="DA129" s="20">
        <f t="shared" si="128"/>
        <v>58687139</v>
      </c>
      <c r="DB129" s="20">
        <f t="shared" si="128"/>
        <v>0</v>
      </c>
      <c r="DC129" s="20">
        <f t="shared" si="129"/>
        <v>0</v>
      </c>
      <c r="DD129" s="20">
        <f t="shared" si="129"/>
        <v>0</v>
      </c>
      <c r="DE129" s="20">
        <f t="shared" si="129"/>
        <v>0</v>
      </c>
      <c r="DF129" s="20">
        <f t="shared" si="129"/>
        <v>0</v>
      </c>
      <c r="DG129" s="20">
        <f t="shared" si="129"/>
        <v>0</v>
      </c>
      <c r="DH129" s="20">
        <f t="shared" si="129"/>
        <v>0</v>
      </c>
      <c r="DI129" s="20">
        <f t="shared" si="129"/>
        <v>0</v>
      </c>
      <c r="DJ129" s="20">
        <f t="shared" si="129"/>
        <v>0</v>
      </c>
      <c r="DK129" s="20">
        <f t="shared" si="129"/>
        <v>0</v>
      </c>
      <c r="DL129" s="20">
        <f t="shared" si="129"/>
        <v>0</v>
      </c>
      <c r="DM129" s="20">
        <f t="shared" si="129"/>
        <v>0</v>
      </c>
      <c r="DN129" s="20">
        <f t="shared" si="129"/>
        <v>0</v>
      </c>
      <c r="DO129" s="20">
        <f t="shared" si="129"/>
        <v>0</v>
      </c>
      <c r="DP129" s="20">
        <f t="shared" si="129"/>
        <v>10000000</v>
      </c>
      <c r="DQ129" s="20">
        <f t="shared" si="129"/>
        <v>0</v>
      </c>
      <c r="DR129" s="20">
        <f t="shared" si="129"/>
        <v>0</v>
      </c>
      <c r="DS129" s="20">
        <f t="shared" si="130"/>
        <v>0</v>
      </c>
      <c r="DT129" s="20"/>
      <c r="DU129" s="20">
        <f t="shared" si="131"/>
        <v>0</v>
      </c>
    </row>
    <row r="130" spans="1:125" ht="32.25" customHeight="1" x14ac:dyDescent="0.3">
      <c r="A130" s="194"/>
      <c r="B130" s="202"/>
      <c r="C130" s="41" t="s">
        <v>364</v>
      </c>
      <c r="D130" s="17" t="s">
        <v>365</v>
      </c>
      <c r="E130" s="82">
        <v>510</v>
      </c>
      <c r="F130" s="19" t="s">
        <v>361</v>
      </c>
      <c r="G130" s="20">
        <f t="shared" si="60"/>
        <v>160000000</v>
      </c>
      <c r="H130" s="20"/>
      <c r="I130" s="20">
        <v>150000000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>
        <v>10000000</v>
      </c>
      <c r="Y130" s="20"/>
      <c r="Z130" s="20"/>
      <c r="AA130" s="20"/>
      <c r="AB130" s="20"/>
      <c r="AC130" s="20"/>
      <c r="AD130" s="21">
        <f t="shared" si="114"/>
        <v>0.9375</v>
      </c>
      <c r="AE130" s="20">
        <f t="shared" si="121"/>
        <v>150000000</v>
      </c>
      <c r="AF130" s="20"/>
      <c r="AG130" s="20">
        <f>+'[2]ENERO 2019'!$K$1048</f>
        <v>150000000</v>
      </c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1">
        <f t="shared" si="92"/>
        <v>6.25E-2</v>
      </c>
      <c r="BC130" s="20">
        <f t="shared" si="122"/>
        <v>10000000</v>
      </c>
      <c r="BD130" s="20">
        <f t="shared" si="123"/>
        <v>0</v>
      </c>
      <c r="BE130" s="20">
        <f t="shared" si="123"/>
        <v>0</v>
      </c>
      <c r="BF130" s="20">
        <f t="shared" si="123"/>
        <v>0</v>
      </c>
      <c r="BG130" s="20">
        <f t="shared" si="124"/>
        <v>0</v>
      </c>
      <c r="BH130" s="20">
        <f t="shared" si="124"/>
        <v>0</v>
      </c>
      <c r="BI130" s="20">
        <f t="shared" si="124"/>
        <v>0</v>
      </c>
      <c r="BJ130" s="20">
        <f t="shared" si="124"/>
        <v>0</v>
      </c>
      <c r="BK130" s="20">
        <f t="shared" si="124"/>
        <v>0</v>
      </c>
      <c r="BL130" s="20">
        <f t="shared" si="124"/>
        <v>0</v>
      </c>
      <c r="BM130" s="20">
        <f t="shared" si="124"/>
        <v>0</v>
      </c>
      <c r="BN130" s="20">
        <f t="shared" si="124"/>
        <v>0</v>
      </c>
      <c r="BO130" s="20">
        <f t="shared" si="124"/>
        <v>0</v>
      </c>
      <c r="BP130" s="20">
        <f t="shared" si="124"/>
        <v>0</v>
      </c>
      <c r="BQ130" s="20">
        <f t="shared" si="124"/>
        <v>0</v>
      </c>
      <c r="BR130" s="20">
        <f t="shared" si="124"/>
        <v>0</v>
      </c>
      <c r="BS130" s="20">
        <f t="shared" si="124"/>
        <v>0</v>
      </c>
      <c r="BT130" s="20">
        <f t="shared" si="124"/>
        <v>10000000</v>
      </c>
      <c r="BU130" s="20">
        <f t="shared" si="124"/>
        <v>0</v>
      </c>
      <c r="BV130" s="20">
        <f t="shared" si="124"/>
        <v>0</v>
      </c>
      <c r="BW130" s="20">
        <f t="shared" si="125"/>
        <v>0</v>
      </c>
      <c r="BX130" s="20"/>
      <c r="BY130" s="20">
        <f t="shared" si="126"/>
        <v>0</v>
      </c>
      <c r="BZ130" s="21">
        <f t="shared" si="111"/>
        <v>0.25311458125000003</v>
      </c>
      <c r="CA130" s="20">
        <f t="shared" si="127"/>
        <v>40498333</v>
      </c>
      <c r="CB130" s="20"/>
      <c r="CC130" s="20">
        <f>+'[2]ENERO 2019'!$H$1049</f>
        <v>40498333</v>
      </c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1">
        <f t="shared" si="79"/>
        <v>0.74688541875000003</v>
      </c>
      <c r="CY130" s="20">
        <f t="shared" si="115"/>
        <v>119501667</v>
      </c>
      <c r="CZ130" s="20">
        <f t="shared" si="128"/>
        <v>0</v>
      </c>
      <c r="DA130" s="20">
        <f t="shared" si="128"/>
        <v>109501667</v>
      </c>
      <c r="DB130" s="20">
        <f t="shared" si="128"/>
        <v>0</v>
      </c>
      <c r="DC130" s="20">
        <f t="shared" si="129"/>
        <v>0</v>
      </c>
      <c r="DD130" s="20">
        <f t="shared" si="129"/>
        <v>0</v>
      </c>
      <c r="DE130" s="20">
        <f t="shared" si="129"/>
        <v>0</v>
      </c>
      <c r="DF130" s="20">
        <f t="shared" si="129"/>
        <v>0</v>
      </c>
      <c r="DG130" s="20">
        <f t="shared" si="129"/>
        <v>0</v>
      </c>
      <c r="DH130" s="20">
        <f t="shared" si="129"/>
        <v>0</v>
      </c>
      <c r="DI130" s="20">
        <f t="shared" si="129"/>
        <v>0</v>
      </c>
      <c r="DJ130" s="20">
        <f t="shared" si="129"/>
        <v>0</v>
      </c>
      <c r="DK130" s="20">
        <f t="shared" si="129"/>
        <v>0</v>
      </c>
      <c r="DL130" s="20">
        <f t="shared" si="129"/>
        <v>0</v>
      </c>
      <c r="DM130" s="20">
        <f t="shared" si="129"/>
        <v>0</v>
      </c>
      <c r="DN130" s="20">
        <f t="shared" si="129"/>
        <v>0</v>
      </c>
      <c r="DO130" s="20">
        <f t="shared" si="129"/>
        <v>0</v>
      </c>
      <c r="DP130" s="20">
        <f t="shared" si="129"/>
        <v>10000000</v>
      </c>
      <c r="DQ130" s="20">
        <f t="shared" si="129"/>
        <v>0</v>
      </c>
      <c r="DR130" s="20">
        <f t="shared" si="129"/>
        <v>0</v>
      </c>
      <c r="DS130" s="20">
        <f t="shared" si="130"/>
        <v>0</v>
      </c>
      <c r="DT130" s="20"/>
      <c r="DU130" s="20">
        <f t="shared" si="131"/>
        <v>0</v>
      </c>
    </row>
    <row r="131" spans="1:125" ht="25.5" customHeight="1" x14ac:dyDescent="0.3">
      <c r="A131" s="194"/>
      <c r="B131" s="202"/>
      <c r="C131" s="41" t="s">
        <v>366</v>
      </c>
      <c r="D131" s="17" t="s">
        <v>367</v>
      </c>
      <c r="E131" s="82">
        <v>510</v>
      </c>
      <c r="F131" s="19" t="s">
        <v>361</v>
      </c>
      <c r="G131" s="20">
        <f t="shared" si="60"/>
        <v>14000000</v>
      </c>
      <c r="H131" s="20"/>
      <c r="I131" s="20">
        <v>7000000</v>
      </c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>
        <v>7000000</v>
      </c>
      <c r="Y131" s="20"/>
      <c r="Z131" s="20"/>
      <c r="AA131" s="20"/>
      <c r="AB131" s="20"/>
      <c r="AC131" s="20"/>
      <c r="AD131" s="21">
        <f t="shared" si="114"/>
        <v>0</v>
      </c>
      <c r="AE131" s="20">
        <f t="shared" si="121"/>
        <v>0</v>
      </c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1">
        <f t="shared" si="92"/>
        <v>1</v>
      </c>
      <c r="BC131" s="20">
        <f t="shared" si="122"/>
        <v>14000000</v>
      </c>
      <c r="BD131" s="20">
        <f t="shared" si="123"/>
        <v>0</v>
      </c>
      <c r="BE131" s="20">
        <f t="shared" si="123"/>
        <v>7000000</v>
      </c>
      <c r="BF131" s="20">
        <f t="shared" si="123"/>
        <v>0</v>
      </c>
      <c r="BG131" s="20">
        <f t="shared" si="124"/>
        <v>0</v>
      </c>
      <c r="BH131" s="20">
        <f t="shared" si="124"/>
        <v>0</v>
      </c>
      <c r="BI131" s="20">
        <f t="shared" si="124"/>
        <v>0</v>
      </c>
      <c r="BJ131" s="20">
        <f t="shared" si="124"/>
        <v>0</v>
      </c>
      <c r="BK131" s="20">
        <f t="shared" si="124"/>
        <v>0</v>
      </c>
      <c r="BL131" s="20">
        <f t="shared" si="124"/>
        <v>0</v>
      </c>
      <c r="BM131" s="20">
        <f t="shared" si="124"/>
        <v>0</v>
      </c>
      <c r="BN131" s="20">
        <f t="shared" si="124"/>
        <v>0</v>
      </c>
      <c r="BO131" s="20">
        <f t="shared" si="124"/>
        <v>0</v>
      </c>
      <c r="BP131" s="20">
        <f t="shared" si="124"/>
        <v>0</v>
      </c>
      <c r="BQ131" s="20">
        <f t="shared" si="124"/>
        <v>0</v>
      </c>
      <c r="BR131" s="20">
        <f t="shared" si="124"/>
        <v>0</v>
      </c>
      <c r="BS131" s="20">
        <f t="shared" si="124"/>
        <v>0</v>
      </c>
      <c r="BT131" s="20">
        <f t="shared" si="124"/>
        <v>7000000</v>
      </c>
      <c r="BU131" s="20">
        <f t="shared" si="124"/>
        <v>0</v>
      </c>
      <c r="BV131" s="20">
        <f t="shared" si="124"/>
        <v>0</v>
      </c>
      <c r="BW131" s="20">
        <f t="shared" si="125"/>
        <v>0</v>
      </c>
      <c r="BX131" s="20"/>
      <c r="BY131" s="20">
        <f t="shared" si="126"/>
        <v>0</v>
      </c>
      <c r="BZ131" s="21">
        <f t="shared" si="111"/>
        <v>0</v>
      </c>
      <c r="CA131" s="20">
        <f t="shared" si="127"/>
        <v>0</v>
      </c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1">
        <f t="shared" si="79"/>
        <v>1</v>
      </c>
      <c r="CY131" s="20">
        <f t="shared" si="115"/>
        <v>14000000</v>
      </c>
      <c r="CZ131" s="20">
        <f t="shared" si="128"/>
        <v>0</v>
      </c>
      <c r="DA131" s="20">
        <f t="shared" si="128"/>
        <v>7000000</v>
      </c>
      <c r="DB131" s="20">
        <f t="shared" si="128"/>
        <v>0</v>
      </c>
      <c r="DC131" s="20">
        <f t="shared" si="129"/>
        <v>0</v>
      </c>
      <c r="DD131" s="20">
        <f t="shared" si="129"/>
        <v>0</v>
      </c>
      <c r="DE131" s="20">
        <f t="shared" si="129"/>
        <v>0</v>
      </c>
      <c r="DF131" s="20">
        <f t="shared" si="129"/>
        <v>0</v>
      </c>
      <c r="DG131" s="20">
        <f t="shared" si="129"/>
        <v>0</v>
      </c>
      <c r="DH131" s="20">
        <f t="shared" si="129"/>
        <v>0</v>
      </c>
      <c r="DI131" s="20">
        <f t="shared" si="129"/>
        <v>0</v>
      </c>
      <c r="DJ131" s="20">
        <f t="shared" si="129"/>
        <v>0</v>
      </c>
      <c r="DK131" s="20">
        <f t="shared" si="129"/>
        <v>0</v>
      </c>
      <c r="DL131" s="20">
        <f t="shared" si="129"/>
        <v>0</v>
      </c>
      <c r="DM131" s="20">
        <f t="shared" si="129"/>
        <v>0</v>
      </c>
      <c r="DN131" s="20">
        <f t="shared" si="129"/>
        <v>0</v>
      </c>
      <c r="DO131" s="20">
        <f t="shared" si="129"/>
        <v>0</v>
      </c>
      <c r="DP131" s="20">
        <f t="shared" si="129"/>
        <v>7000000</v>
      </c>
      <c r="DQ131" s="20">
        <f t="shared" si="129"/>
        <v>0</v>
      </c>
      <c r="DR131" s="20">
        <f t="shared" si="129"/>
        <v>0</v>
      </c>
      <c r="DS131" s="20">
        <f t="shared" si="130"/>
        <v>0</v>
      </c>
      <c r="DT131" s="20"/>
      <c r="DU131" s="20">
        <f t="shared" si="131"/>
        <v>0</v>
      </c>
    </row>
    <row r="132" spans="1:125" ht="75.75" customHeight="1" x14ac:dyDescent="0.3">
      <c r="A132" s="194"/>
      <c r="B132" s="202"/>
      <c r="C132" s="41" t="s">
        <v>368</v>
      </c>
      <c r="D132" s="26" t="s">
        <v>369</v>
      </c>
      <c r="E132" s="82">
        <v>510</v>
      </c>
      <c r="F132" s="19" t="s">
        <v>370</v>
      </c>
      <c r="G132" s="20">
        <f t="shared" si="60"/>
        <v>0</v>
      </c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1" t="e">
        <f t="shared" si="114"/>
        <v>#DIV/0!</v>
      </c>
      <c r="AE132" s="20">
        <f t="shared" si="121"/>
        <v>0</v>
      </c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1" t="e">
        <f t="shared" si="92"/>
        <v>#DIV/0!</v>
      </c>
      <c r="BC132" s="20">
        <f t="shared" si="122"/>
        <v>0</v>
      </c>
      <c r="BD132" s="20">
        <f t="shared" si="123"/>
        <v>0</v>
      </c>
      <c r="BE132" s="20">
        <f t="shared" si="123"/>
        <v>0</v>
      </c>
      <c r="BF132" s="20">
        <f t="shared" si="123"/>
        <v>0</v>
      </c>
      <c r="BG132" s="20">
        <f t="shared" si="124"/>
        <v>0</v>
      </c>
      <c r="BH132" s="20">
        <f t="shared" si="124"/>
        <v>0</v>
      </c>
      <c r="BI132" s="20">
        <f t="shared" si="124"/>
        <v>0</v>
      </c>
      <c r="BJ132" s="20">
        <f t="shared" si="124"/>
        <v>0</v>
      </c>
      <c r="BK132" s="20">
        <f t="shared" si="124"/>
        <v>0</v>
      </c>
      <c r="BL132" s="20">
        <f t="shared" si="124"/>
        <v>0</v>
      </c>
      <c r="BM132" s="20">
        <f t="shared" si="124"/>
        <v>0</v>
      </c>
      <c r="BN132" s="20">
        <f t="shared" si="124"/>
        <v>0</v>
      </c>
      <c r="BO132" s="20">
        <f t="shared" si="124"/>
        <v>0</v>
      </c>
      <c r="BP132" s="20">
        <f t="shared" si="124"/>
        <v>0</v>
      </c>
      <c r="BQ132" s="20">
        <f t="shared" si="124"/>
        <v>0</v>
      </c>
      <c r="BR132" s="20">
        <f t="shared" si="124"/>
        <v>0</v>
      </c>
      <c r="BS132" s="20">
        <f t="shared" si="124"/>
        <v>0</v>
      </c>
      <c r="BT132" s="20">
        <f t="shared" si="124"/>
        <v>0</v>
      </c>
      <c r="BU132" s="20">
        <f t="shared" si="124"/>
        <v>0</v>
      </c>
      <c r="BV132" s="20">
        <f t="shared" si="124"/>
        <v>0</v>
      </c>
      <c r="BW132" s="20">
        <f t="shared" si="125"/>
        <v>0</v>
      </c>
      <c r="BX132" s="20"/>
      <c r="BY132" s="20">
        <f t="shared" si="126"/>
        <v>0</v>
      </c>
      <c r="BZ132" s="21" t="e">
        <f t="shared" si="111"/>
        <v>#DIV/0!</v>
      </c>
      <c r="CA132" s="20">
        <f t="shared" si="127"/>
        <v>0</v>
      </c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1" t="e">
        <f t="shared" si="79"/>
        <v>#DIV/0!</v>
      </c>
      <c r="CY132" s="20">
        <f t="shared" si="115"/>
        <v>0</v>
      </c>
      <c r="CZ132" s="20">
        <f t="shared" si="128"/>
        <v>0</v>
      </c>
      <c r="DA132" s="20">
        <f t="shared" si="128"/>
        <v>0</v>
      </c>
      <c r="DB132" s="20">
        <f t="shared" si="128"/>
        <v>0</v>
      </c>
      <c r="DC132" s="20">
        <f t="shared" si="129"/>
        <v>0</v>
      </c>
      <c r="DD132" s="20">
        <f t="shared" si="129"/>
        <v>0</v>
      </c>
      <c r="DE132" s="20">
        <f t="shared" si="129"/>
        <v>0</v>
      </c>
      <c r="DF132" s="20">
        <f t="shared" si="129"/>
        <v>0</v>
      </c>
      <c r="DG132" s="20">
        <f t="shared" si="129"/>
        <v>0</v>
      </c>
      <c r="DH132" s="20">
        <f t="shared" si="129"/>
        <v>0</v>
      </c>
      <c r="DI132" s="20">
        <f t="shared" si="129"/>
        <v>0</v>
      </c>
      <c r="DJ132" s="20">
        <f t="shared" si="129"/>
        <v>0</v>
      </c>
      <c r="DK132" s="20">
        <f t="shared" si="129"/>
        <v>0</v>
      </c>
      <c r="DL132" s="20">
        <f t="shared" si="129"/>
        <v>0</v>
      </c>
      <c r="DM132" s="20">
        <f t="shared" si="129"/>
        <v>0</v>
      </c>
      <c r="DN132" s="20">
        <f t="shared" si="129"/>
        <v>0</v>
      </c>
      <c r="DO132" s="20">
        <f t="shared" si="129"/>
        <v>0</v>
      </c>
      <c r="DP132" s="20">
        <f t="shared" si="129"/>
        <v>0</v>
      </c>
      <c r="DQ132" s="20">
        <f t="shared" si="129"/>
        <v>0</v>
      </c>
      <c r="DR132" s="20">
        <f t="shared" si="129"/>
        <v>0</v>
      </c>
      <c r="DS132" s="20">
        <f t="shared" si="130"/>
        <v>0</v>
      </c>
      <c r="DT132" s="20"/>
      <c r="DU132" s="20">
        <f t="shared" si="131"/>
        <v>0</v>
      </c>
    </row>
    <row r="133" spans="1:125" ht="82.5" customHeight="1" x14ac:dyDescent="0.3">
      <c r="A133" s="194"/>
      <c r="B133" s="202"/>
      <c r="C133" s="41" t="s">
        <v>371</v>
      </c>
      <c r="D133" s="26" t="s">
        <v>372</v>
      </c>
      <c r="E133" s="82">
        <v>510</v>
      </c>
      <c r="F133" s="19" t="s">
        <v>370</v>
      </c>
      <c r="G133" s="20">
        <f t="shared" si="60"/>
        <v>4000000</v>
      </c>
      <c r="H133" s="20"/>
      <c r="I133" s="20">
        <v>4000000</v>
      </c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1">
        <f t="shared" si="114"/>
        <v>0</v>
      </c>
      <c r="AE133" s="20">
        <f t="shared" si="121"/>
        <v>0</v>
      </c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1">
        <f t="shared" si="92"/>
        <v>1</v>
      </c>
      <c r="BC133" s="20">
        <f t="shared" si="122"/>
        <v>4000000</v>
      </c>
      <c r="BD133" s="20">
        <f t="shared" si="123"/>
        <v>0</v>
      </c>
      <c r="BE133" s="20">
        <f t="shared" si="123"/>
        <v>4000000</v>
      </c>
      <c r="BF133" s="20">
        <f t="shared" si="123"/>
        <v>0</v>
      </c>
      <c r="BG133" s="20">
        <f t="shared" si="124"/>
        <v>0</v>
      </c>
      <c r="BH133" s="20">
        <f t="shared" si="124"/>
        <v>0</v>
      </c>
      <c r="BI133" s="20">
        <f t="shared" si="124"/>
        <v>0</v>
      </c>
      <c r="BJ133" s="20">
        <f t="shared" si="124"/>
        <v>0</v>
      </c>
      <c r="BK133" s="20">
        <f t="shared" si="124"/>
        <v>0</v>
      </c>
      <c r="BL133" s="20">
        <f t="shared" si="124"/>
        <v>0</v>
      </c>
      <c r="BM133" s="20">
        <f t="shared" si="124"/>
        <v>0</v>
      </c>
      <c r="BN133" s="20">
        <f t="shared" si="124"/>
        <v>0</v>
      </c>
      <c r="BO133" s="20">
        <f t="shared" si="124"/>
        <v>0</v>
      </c>
      <c r="BP133" s="20">
        <f t="shared" si="124"/>
        <v>0</v>
      </c>
      <c r="BQ133" s="20">
        <f t="shared" si="124"/>
        <v>0</v>
      </c>
      <c r="BR133" s="20">
        <f t="shared" si="124"/>
        <v>0</v>
      </c>
      <c r="BS133" s="20">
        <f t="shared" si="124"/>
        <v>0</v>
      </c>
      <c r="BT133" s="20">
        <f t="shared" si="124"/>
        <v>0</v>
      </c>
      <c r="BU133" s="20">
        <f t="shared" si="124"/>
        <v>0</v>
      </c>
      <c r="BV133" s="20">
        <f t="shared" si="124"/>
        <v>0</v>
      </c>
      <c r="BW133" s="20">
        <f t="shared" si="125"/>
        <v>0</v>
      </c>
      <c r="BX133" s="20"/>
      <c r="BY133" s="20">
        <f t="shared" si="126"/>
        <v>0</v>
      </c>
      <c r="BZ133" s="21">
        <f t="shared" si="111"/>
        <v>0</v>
      </c>
      <c r="CA133" s="20">
        <f t="shared" si="127"/>
        <v>0</v>
      </c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1">
        <f t="shared" si="79"/>
        <v>1</v>
      </c>
      <c r="CY133" s="20">
        <f t="shared" si="115"/>
        <v>4000000</v>
      </c>
      <c r="CZ133" s="20">
        <f t="shared" si="128"/>
        <v>0</v>
      </c>
      <c r="DA133" s="20">
        <f t="shared" si="128"/>
        <v>4000000</v>
      </c>
      <c r="DB133" s="20">
        <f t="shared" si="128"/>
        <v>0</v>
      </c>
      <c r="DC133" s="20">
        <f t="shared" si="129"/>
        <v>0</v>
      </c>
      <c r="DD133" s="20">
        <f t="shared" si="129"/>
        <v>0</v>
      </c>
      <c r="DE133" s="20">
        <f t="shared" si="129"/>
        <v>0</v>
      </c>
      <c r="DF133" s="20">
        <f t="shared" si="129"/>
        <v>0</v>
      </c>
      <c r="DG133" s="20">
        <f t="shared" si="129"/>
        <v>0</v>
      </c>
      <c r="DH133" s="20">
        <f t="shared" si="129"/>
        <v>0</v>
      </c>
      <c r="DI133" s="20">
        <f t="shared" si="129"/>
        <v>0</v>
      </c>
      <c r="DJ133" s="20">
        <f t="shared" si="129"/>
        <v>0</v>
      </c>
      <c r="DK133" s="20">
        <f t="shared" si="129"/>
        <v>0</v>
      </c>
      <c r="DL133" s="20">
        <f t="shared" si="129"/>
        <v>0</v>
      </c>
      <c r="DM133" s="20">
        <f t="shared" si="129"/>
        <v>0</v>
      </c>
      <c r="DN133" s="20">
        <f t="shared" si="129"/>
        <v>0</v>
      </c>
      <c r="DO133" s="20">
        <f t="shared" si="129"/>
        <v>0</v>
      </c>
      <c r="DP133" s="20">
        <f t="shared" si="129"/>
        <v>0</v>
      </c>
      <c r="DQ133" s="20">
        <f t="shared" si="129"/>
        <v>0</v>
      </c>
      <c r="DR133" s="20">
        <f t="shared" si="129"/>
        <v>0</v>
      </c>
      <c r="DS133" s="20">
        <f t="shared" si="130"/>
        <v>0</v>
      </c>
      <c r="DT133" s="20"/>
      <c r="DU133" s="20">
        <f t="shared" si="131"/>
        <v>0</v>
      </c>
    </row>
    <row r="134" spans="1:125" ht="29.25" customHeight="1" x14ac:dyDescent="0.3">
      <c r="A134" s="194"/>
      <c r="B134" s="203"/>
      <c r="C134" s="41" t="s">
        <v>373</v>
      </c>
      <c r="D134" s="26" t="s">
        <v>374</v>
      </c>
      <c r="E134" s="82">
        <v>510</v>
      </c>
      <c r="F134" s="19" t="s">
        <v>293</v>
      </c>
      <c r="G134" s="20">
        <f t="shared" si="60"/>
        <v>100000000</v>
      </c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>
        <v>100000000</v>
      </c>
      <c r="Y134" s="20"/>
      <c r="Z134" s="20"/>
      <c r="AA134" s="20"/>
      <c r="AB134" s="20"/>
      <c r="AC134" s="20"/>
      <c r="AD134" s="21">
        <f t="shared" si="114"/>
        <v>0</v>
      </c>
      <c r="AE134" s="20">
        <f t="shared" si="121"/>
        <v>0</v>
      </c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1">
        <f t="shared" si="92"/>
        <v>1</v>
      </c>
      <c r="BC134" s="20">
        <f t="shared" si="122"/>
        <v>100000000</v>
      </c>
      <c r="BD134" s="20">
        <f t="shared" si="123"/>
        <v>0</v>
      </c>
      <c r="BE134" s="20">
        <f t="shared" si="123"/>
        <v>0</v>
      </c>
      <c r="BF134" s="20">
        <f t="shared" si="123"/>
        <v>0</v>
      </c>
      <c r="BG134" s="20">
        <f t="shared" si="124"/>
        <v>0</v>
      </c>
      <c r="BH134" s="20">
        <f t="shared" si="124"/>
        <v>0</v>
      </c>
      <c r="BI134" s="20">
        <f t="shared" si="124"/>
        <v>0</v>
      </c>
      <c r="BJ134" s="20">
        <f t="shared" si="124"/>
        <v>0</v>
      </c>
      <c r="BK134" s="20">
        <f t="shared" si="124"/>
        <v>0</v>
      </c>
      <c r="BL134" s="20">
        <f t="shared" si="124"/>
        <v>0</v>
      </c>
      <c r="BM134" s="20">
        <f t="shared" si="124"/>
        <v>0</v>
      </c>
      <c r="BN134" s="20">
        <f t="shared" si="124"/>
        <v>0</v>
      </c>
      <c r="BO134" s="20">
        <f t="shared" si="124"/>
        <v>0</v>
      </c>
      <c r="BP134" s="20">
        <f t="shared" si="124"/>
        <v>0</v>
      </c>
      <c r="BQ134" s="20">
        <f t="shared" si="124"/>
        <v>0</v>
      </c>
      <c r="BR134" s="20">
        <f t="shared" si="124"/>
        <v>0</v>
      </c>
      <c r="BS134" s="20">
        <f t="shared" si="124"/>
        <v>0</v>
      </c>
      <c r="BT134" s="20">
        <f t="shared" si="124"/>
        <v>100000000</v>
      </c>
      <c r="BU134" s="20">
        <f t="shared" si="124"/>
        <v>0</v>
      </c>
      <c r="BV134" s="20">
        <f t="shared" ref="BV134:BV136" si="132">Z134-AX134</f>
        <v>0</v>
      </c>
      <c r="BW134" s="20">
        <f t="shared" si="125"/>
        <v>0</v>
      </c>
      <c r="BX134" s="20"/>
      <c r="BY134" s="20">
        <f t="shared" si="126"/>
        <v>0</v>
      </c>
      <c r="BZ134" s="21"/>
      <c r="CA134" s="20">
        <f t="shared" si="127"/>
        <v>0</v>
      </c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1">
        <f t="shared" si="79"/>
        <v>1</v>
      </c>
      <c r="CY134" s="20">
        <f t="shared" si="115"/>
        <v>100000000</v>
      </c>
      <c r="CZ134" s="20">
        <f t="shared" si="128"/>
        <v>0</v>
      </c>
      <c r="DA134" s="20">
        <f t="shared" si="128"/>
        <v>0</v>
      </c>
      <c r="DB134" s="20">
        <f t="shared" si="128"/>
        <v>0</v>
      </c>
      <c r="DC134" s="20">
        <f t="shared" si="129"/>
        <v>0</v>
      </c>
      <c r="DD134" s="20">
        <f t="shared" si="129"/>
        <v>0</v>
      </c>
      <c r="DE134" s="20">
        <f t="shared" si="129"/>
        <v>0</v>
      </c>
      <c r="DF134" s="20">
        <f t="shared" si="129"/>
        <v>0</v>
      </c>
      <c r="DG134" s="20">
        <f t="shared" si="129"/>
        <v>0</v>
      </c>
      <c r="DH134" s="20">
        <f t="shared" si="129"/>
        <v>0</v>
      </c>
      <c r="DI134" s="20">
        <f t="shared" si="129"/>
        <v>0</v>
      </c>
      <c r="DJ134" s="20">
        <f t="shared" si="129"/>
        <v>0</v>
      </c>
      <c r="DK134" s="20">
        <f t="shared" si="129"/>
        <v>0</v>
      </c>
      <c r="DL134" s="20">
        <f t="shared" si="129"/>
        <v>0</v>
      </c>
      <c r="DM134" s="20">
        <f t="shared" si="129"/>
        <v>0</v>
      </c>
      <c r="DN134" s="20">
        <f t="shared" si="129"/>
        <v>0</v>
      </c>
      <c r="DO134" s="20">
        <f t="shared" si="129"/>
        <v>0</v>
      </c>
      <c r="DP134" s="20">
        <f t="shared" si="129"/>
        <v>100000000</v>
      </c>
      <c r="DQ134" s="20">
        <f t="shared" si="129"/>
        <v>0</v>
      </c>
      <c r="DR134" s="20">
        <f t="shared" ref="DR134:DR136" si="133">Z134-CT134</f>
        <v>0</v>
      </c>
      <c r="DS134" s="20">
        <f t="shared" si="130"/>
        <v>0</v>
      </c>
      <c r="DT134" s="20"/>
      <c r="DU134" s="20">
        <f t="shared" si="131"/>
        <v>0</v>
      </c>
    </row>
    <row r="135" spans="1:125" ht="49.5" customHeight="1" x14ac:dyDescent="0.3">
      <c r="A135" s="194"/>
      <c r="B135" s="204" t="s">
        <v>375</v>
      </c>
      <c r="C135" s="41" t="s">
        <v>376</v>
      </c>
      <c r="D135" s="26" t="s">
        <v>377</v>
      </c>
      <c r="E135" s="82">
        <v>310</v>
      </c>
      <c r="F135" s="19" t="s">
        <v>378</v>
      </c>
      <c r="G135" s="20">
        <f t="shared" ref="G135:G136" si="134">SUM(H135:AC135)</f>
        <v>128000000</v>
      </c>
      <c r="H135" s="20"/>
      <c r="I135" s="20">
        <f>150000000-35000000</f>
        <v>115000000</v>
      </c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>
        <f>13000000</f>
        <v>13000000</v>
      </c>
      <c r="AD135" s="21">
        <f>+AE135/G135</f>
        <v>0.71875</v>
      </c>
      <c r="AE135" s="20">
        <f t="shared" ref="AE135" si="135">SUM(AF135:BA135)</f>
        <v>92000000</v>
      </c>
      <c r="AF135" s="20"/>
      <c r="AG135" s="20">
        <f>+'[1]FEBRERO 2019'!$K$168</f>
        <v>90000000</v>
      </c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>
        <f>+'[1]FEBRERO 2019'!$AF$168</f>
        <v>2000000</v>
      </c>
      <c r="BB135" s="21">
        <f t="shared" si="92"/>
        <v>0.28125</v>
      </c>
      <c r="BC135" s="20">
        <f t="shared" si="122"/>
        <v>36000000</v>
      </c>
      <c r="BD135" s="20">
        <f t="shared" si="123"/>
        <v>0</v>
      </c>
      <c r="BE135" s="20">
        <f t="shared" si="123"/>
        <v>25000000</v>
      </c>
      <c r="BF135" s="20">
        <f t="shared" si="123"/>
        <v>0</v>
      </c>
      <c r="BG135" s="20">
        <f t="shared" si="123"/>
        <v>0</v>
      </c>
      <c r="BH135" s="20">
        <f t="shared" si="123"/>
        <v>0</v>
      </c>
      <c r="BI135" s="20">
        <f t="shared" si="123"/>
        <v>0</v>
      </c>
      <c r="BJ135" s="20">
        <f t="shared" si="123"/>
        <v>0</v>
      </c>
      <c r="BK135" s="20">
        <f t="shared" si="123"/>
        <v>0</v>
      </c>
      <c r="BL135" s="20">
        <f t="shared" si="123"/>
        <v>0</v>
      </c>
      <c r="BM135" s="20">
        <f t="shared" si="123"/>
        <v>0</v>
      </c>
      <c r="BN135" s="20">
        <f t="shared" si="123"/>
        <v>0</v>
      </c>
      <c r="BO135" s="20">
        <f t="shared" si="123"/>
        <v>0</v>
      </c>
      <c r="BP135" s="20">
        <f t="shared" si="123"/>
        <v>0</v>
      </c>
      <c r="BQ135" s="20">
        <f t="shared" si="123"/>
        <v>0</v>
      </c>
      <c r="BR135" s="20">
        <f t="shared" si="123"/>
        <v>0</v>
      </c>
      <c r="BS135" s="20">
        <f t="shared" si="123"/>
        <v>0</v>
      </c>
      <c r="BT135" s="20">
        <f t="shared" ref="BT135:BU136" si="136">X135-AV135</f>
        <v>0</v>
      </c>
      <c r="BU135" s="20">
        <f t="shared" si="136"/>
        <v>0</v>
      </c>
      <c r="BV135" s="20">
        <f t="shared" si="132"/>
        <v>0</v>
      </c>
      <c r="BW135" s="20">
        <f t="shared" si="125"/>
        <v>0</v>
      </c>
      <c r="BX135" s="20"/>
      <c r="BY135" s="20">
        <f t="shared" si="126"/>
        <v>11000000</v>
      </c>
      <c r="BZ135" s="21">
        <f>+CA135/G135</f>
        <v>0.28225044531249999</v>
      </c>
      <c r="CA135" s="20">
        <f t="shared" si="127"/>
        <v>36128057</v>
      </c>
      <c r="CB135" s="20"/>
      <c r="CC135" s="20">
        <f>+'[1]FEBRERO 2019'!$H$169+'[1]FEBRERO 2019'!$H$181</f>
        <v>36128057</v>
      </c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1">
        <f t="shared" si="79"/>
        <v>0.71774955468750001</v>
      </c>
      <c r="CY135" s="20">
        <f t="shared" si="115"/>
        <v>91871943</v>
      </c>
      <c r="CZ135" s="20">
        <f t="shared" si="128"/>
        <v>0</v>
      </c>
      <c r="DA135" s="20">
        <f t="shared" si="128"/>
        <v>78871943</v>
      </c>
      <c r="DB135" s="20">
        <f t="shared" si="128"/>
        <v>0</v>
      </c>
      <c r="DC135" s="20">
        <f t="shared" si="128"/>
        <v>0</v>
      </c>
      <c r="DD135" s="20">
        <f t="shared" si="128"/>
        <v>0</v>
      </c>
      <c r="DE135" s="20">
        <f t="shared" si="128"/>
        <v>0</v>
      </c>
      <c r="DF135" s="20">
        <f t="shared" si="128"/>
        <v>0</v>
      </c>
      <c r="DG135" s="20">
        <f t="shared" si="128"/>
        <v>0</v>
      </c>
      <c r="DH135" s="20">
        <f t="shared" si="128"/>
        <v>0</v>
      </c>
      <c r="DI135" s="20">
        <f t="shared" si="128"/>
        <v>0</v>
      </c>
      <c r="DJ135" s="20">
        <f t="shared" si="128"/>
        <v>0</v>
      </c>
      <c r="DK135" s="20">
        <f t="shared" si="128"/>
        <v>0</v>
      </c>
      <c r="DL135" s="20">
        <f t="shared" si="128"/>
        <v>0</v>
      </c>
      <c r="DM135" s="20">
        <f t="shared" si="128"/>
        <v>0</v>
      </c>
      <c r="DN135" s="20">
        <f t="shared" si="128"/>
        <v>0</v>
      </c>
      <c r="DO135" s="20">
        <f t="shared" si="128"/>
        <v>0</v>
      </c>
      <c r="DP135" s="20">
        <f t="shared" ref="DP135:DQ136" si="137">X135-CR135</f>
        <v>0</v>
      </c>
      <c r="DQ135" s="20">
        <f t="shared" si="137"/>
        <v>0</v>
      </c>
      <c r="DR135" s="20">
        <f t="shared" si="133"/>
        <v>0</v>
      </c>
      <c r="DS135" s="20">
        <f t="shared" si="130"/>
        <v>0</v>
      </c>
      <c r="DT135" s="20"/>
      <c r="DU135" s="20">
        <f t="shared" si="131"/>
        <v>13000000</v>
      </c>
    </row>
    <row r="136" spans="1:125" ht="31.2" customHeight="1" x14ac:dyDescent="0.3">
      <c r="A136" s="200"/>
      <c r="B136" s="205"/>
      <c r="C136" s="41" t="s">
        <v>379</v>
      </c>
      <c r="D136" s="26" t="s">
        <v>380</v>
      </c>
      <c r="E136" s="82">
        <v>310</v>
      </c>
      <c r="F136" s="19" t="s">
        <v>293</v>
      </c>
      <c r="G136" s="20">
        <f t="shared" si="134"/>
        <v>35000000</v>
      </c>
      <c r="H136" s="20"/>
      <c r="I136" s="20">
        <f>35000000</f>
        <v>35000000</v>
      </c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1">
        <f>+AE136/G136</f>
        <v>0.6</v>
      </c>
      <c r="AE136" s="20">
        <f t="shared" si="121"/>
        <v>21000000</v>
      </c>
      <c r="AF136" s="20"/>
      <c r="AG136" s="20">
        <f>+'[1]FEBRERO 2019'!$K$200</f>
        <v>21000000</v>
      </c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1">
        <f t="shared" si="92"/>
        <v>0.4</v>
      </c>
      <c r="BC136" s="20">
        <f t="shared" si="122"/>
        <v>14000000</v>
      </c>
      <c r="BD136" s="20">
        <f t="shared" si="123"/>
        <v>0</v>
      </c>
      <c r="BE136" s="20">
        <f t="shared" si="123"/>
        <v>14000000</v>
      </c>
      <c r="BF136" s="20">
        <f t="shared" si="123"/>
        <v>0</v>
      </c>
      <c r="BG136" s="20">
        <f t="shared" si="123"/>
        <v>0</v>
      </c>
      <c r="BH136" s="20">
        <f t="shared" si="123"/>
        <v>0</v>
      </c>
      <c r="BI136" s="20">
        <f t="shared" si="123"/>
        <v>0</v>
      </c>
      <c r="BJ136" s="20">
        <f t="shared" si="123"/>
        <v>0</v>
      </c>
      <c r="BK136" s="20">
        <f t="shared" si="123"/>
        <v>0</v>
      </c>
      <c r="BL136" s="20">
        <f t="shared" si="123"/>
        <v>0</v>
      </c>
      <c r="BM136" s="20">
        <f t="shared" si="123"/>
        <v>0</v>
      </c>
      <c r="BN136" s="20">
        <f t="shared" si="123"/>
        <v>0</v>
      </c>
      <c r="BO136" s="20">
        <f t="shared" si="123"/>
        <v>0</v>
      </c>
      <c r="BP136" s="20">
        <f t="shared" si="123"/>
        <v>0</v>
      </c>
      <c r="BQ136" s="20">
        <f t="shared" si="123"/>
        <v>0</v>
      </c>
      <c r="BR136" s="20">
        <f t="shared" si="123"/>
        <v>0</v>
      </c>
      <c r="BS136" s="20">
        <f t="shared" si="123"/>
        <v>0</v>
      </c>
      <c r="BT136" s="20">
        <f t="shared" si="136"/>
        <v>0</v>
      </c>
      <c r="BU136" s="20">
        <f t="shared" si="136"/>
        <v>0</v>
      </c>
      <c r="BV136" s="20">
        <f t="shared" si="132"/>
        <v>0</v>
      </c>
      <c r="BW136" s="20">
        <f t="shared" si="125"/>
        <v>0</v>
      </c>
      <c r="BX136" s="20"/>
      <c r="BY136" s="20"/>
      <c r="BZ136" s="21">
        <f>+CA136/G136</f>
        <v>0.57644548571428567</v>
      </c>
      <c r="CA136" s="20">
        <f t="shared" si="127"/>
        <v>20175592</v>
      </c>
      <c r="CB136" s="20"/>
      <c r="CC136" s="20">
        <f>+'[1]FEBRERO 2019'!$H$198</f>
        <v>20175592</v>
      </c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1">
        <f t="shared" si="79"/>
        <v>0.42355451428571433</v>
      </c>
      <c r="CY136" s="20">
        <f t="shared" si="115"/>
        <v>14824408</v>
      </c>
      <c r="CZ136" s="20">
        <f t="shared" si="128"/>
        <v>0</v>
      </c>
      <c r="DA136" s="20">
        <f t="shared" si="128"/>
        <v>14824408</v>
      </c>
      <c r="DB136" s="20">
        <f t="shared" si="128"/>
        <v>0</v>
      </c>
      <c r="DC136" s="20">
        <f t="shared" si="128"/>
        <v>0</v>
      </c>
      <c r="DD136" s="20">
        <f t="shared" si="128"/>
        <v>0</v>
      </c>
      <c r="DE136" s="20">
        <f t="shared" si="128"/>
        <v>0</v>
      </c>
      <c r="DF136" s="20">
        <f t="shared" si="128"/>
        <v>0</v>
      </c>
      <c r="DG136" s="20">
        <f t="shared" si="128"/>
        <v>0</v>
      </c>
      <c r="DH136" s="20">
        <f t="shared" si="128"/>
        <v>0</v>
      </c>
      <c r="DI136" s="20">
        <f t="shared" si="128"/>
        <v>0</v>
      </c>
      <c r="DJ136" s="20">
        <f t="shared" si="128"/>
        <v>0</v>
      </c>
      <c r="DK136" s="20">
        <f t="shared" si="128"/>
        <v>0</v>
      </c>
      <c r="DL136" s="20">
        <f t="shared" si="128"/>
        <v>0</v>
      </c>
      <c r="DM136" s="20">
        <f t="shared" si="128"/>
        <v>0</v>
      </c>
      <c r="DN136" s="20">
        <f t="shared" si="128"/>
        <v>0</v>
      </c>
      <c r="DO136" s="20">
        <f t="shared" si="128"/>
        <v>0</v>
      </c>
      <c r="DP136" s="20">
        <f t="shared" si="137"/>
        <v>0</v>
      </c>
      <c r="DQ136" s="20">
        <f t="shared" si="137"/>
        <v>0</v>
      </c>
      <c r="DR136" s="20">
        <f t="shared" si="133"/>
        <v>0</v>
      </c>
      <c r="DS136" s="20">
        <f t="shared" si="130"/>
        <v>0</v>
      </c>
      <c r="DT136" s="20"/>
      <c r="DU136" s="20"/>
    </row>
    <row r="137" spans="1:125" s="38" customFormat="1" ht="20.25" customHeight="1" thickBot="1" x14ac:dyDescent="0.35">
      <c r="A137" s="86"/>
      <c r="B137" s="179" t="s">
        <v>381</v>
      </c>
      <c r="C137" s="180"/>
      <c r="D137" s="181"/>
      <c r="E137" s="87"/>
      <c r="F137" s="88"/>
      <c r="G137" s="49">
        <f t="shared" ref="G137:AC137" si="138">SUM(G119:G136)</f>
        <v>20056081568</v>
      </c>
      <c r="H137" s="49">
        <f t="shared" si="138"/>
        <v>0</v>
      </c>
      <c r="I137" s="49">
        <f t="shared" si="138"/>
        <v>812610598</v>
      </c>
      <c r="J137" s="49">
        <f t="shared" si="138"/>
        <v>0</v>
      </c>
      <c r="K137" s="49">
        <f t="shared" si="138"/>
        <v>12000000000</v>
      </c>
      <c r="L137" s="49">
        <f t="shared" si="138"/>
        <v>0</v>
      </c>
      <c r="M137" s="49">
        <f t="shared" si="138"/>
        <v>0</v>
      </c>
      <c r="N137" s="49">
        <f t="shared" si="138"/>
        <v>1579799356</v>
      </c>
      <c r="O137" s="49">
        <f t="shared" si="138"/>
        <v>875630318</v>
      </c>
      <c r="P137" s="49">
        <f t="shared" si="138"/>
        <v>883723421</v>
      </c>
      <c r="Q137" s="49">
        <f t="shared" si="138"/>
        <v>692156723</v>
      </c>
      <c r="R137" s="49">
        <f t="shared" si="138"/>
        <v>0</v>
      </c>
      <c r="S137" s="49">
        <f t="shared" si="138"/>
        <v>116274562</v>
      </c>
      <c r="T137" s="49">
        <f t="shared" si="138"/>
        <v>65905320</v>
      </c>
      <c r="U137" s="49">
        <f t="shared" si="138"/>
        <v>223017010</v>
      </c>
      <c r="V137" s="49">
        <f t="shared" si="138"/>
        <v>70000000</v>
      </c>
      <c r="W137" s="49">
        <f t="shared" si="138"/>
        <v>347806613</v>
      </c>
      <c r="X137" s="49">
        <f t="shared" si="138"/>
        <v>1569837929</v>
      </c>
      <c r="Y137" s="49">
        <f t="shared" si="138"/>
        <v>0</v>
      </c>
      <c r="Z137" s="49">
        <f t="shared" si="138"/>
        <v>0</v>
      </c>
      <c r="AA137" s="49">
        <f t="shared" si="138"/>
        <v>0</v>
      </c>
      <c r="AB137" s="49">
        <f t="shared" si="138"/>
        <v>364870888</v>
      </c>
      <c r="AC137" s="49">
        <f t="shared" si="138"/>
        <v>454448830</v>
      </c>
      <c r="AD137" s="36">
        <f>+AE137/G137</f>
        <v>4.9797418334871425E-2</v>
      </c>
      <c r="AE137" s="49">
        <f t="shared" ref="AE137:BA137" si="139">SUM(AE119:AE136)</f>
        <v>998741084</v>
      </c>
      <c r="AF137" s="49">
        <f t="shared" si="139"/>
        <v>0</v>
      </c>
      <c r="AG137" s="49">
        <f t="shared" si="139"/>
        <v>757610598</v>
      </c>
      <c r="AH137" s="49">
        <f t="shared" si="139"/>
        <v>0</v>
      </c>
      <c r="AI137" s="49">
        <f t="shared" si="139"/>
        <v>0</v>
      </c>
      <c r="AJ137" s="49">
        <f t="shared" si="139"/>
        <v>0</v>
      </c>
      <c r="AK137" s="49">
        <f t="shared" si="139"/>
        <v>0</v>
      </c>
      <c r="AL137" s="49">
        <f t="shared" si="139"/>
        <v>52863590</v>
      </c>
      <c r="AM137" s="49">
        <f t="shared" si="139"/>
        <v>0</v>
      </c>
      <c r="AN137" s="49">
        <f t="shared" si="139"/>
        <v>0</v>
      </c>
      <c r="AO137" s="49">
        <f t="shared" si="139"/>
        <v>0</v>
      </c>
      <c r="AP137" s="49">
        <f t="shared" si="139"/>
        <v>0</v>
      </c>
      <c r="AQ137" s="49">
        <f t="shared" si="139"/>
        <v>0</v>
      </c>
      <c r="AR137" s="49">
        <f t="shared" si="139"/>
        <v>3567404</v>
      </c>
      <c r="AS137" s="49">
        <f t="shared" si="139"/>
        <v>0</v>
      </c>
      <c r="AT137" s="49">
        <f t="shared" si="139"/>
        <v>0</v>
      </c>
      <c r="AU137" s="49">
        <f t="shared" si="139"/>
        <v>67743208</v>
      </c>
      <c r="AV137" s="49">
        <f t="shared" si="139"/>
        <v>0</v>
      </c>
      <c r="AW137" s="49">
        <f t="shared" si="139"/>
        <v>0</v>
      </c>
      <c r="AX137" s="49">
        <f t="shared" si="139"/>
        <v>0</v>
      </c>
      <c r="AY137" s="49">
        <f t="shared" si="139"/>
        <v>0</v>
      </c>
      <c r="AZ137" s="49"/>
      <c r="BA137" s="49">
        <f t="shared" si="139"/>
        <v>71000000</v>
      </c>
      <c r="BB137" s="36">
        <f t="shared" si="92"/>
        <v>0.95020258166512861</v>
      </c>
      <c r="BC137" s="49">
        <f t="shared" ref="BC137:BY137" si="140">SUM(BC119:BC136)</f>
        <v>19057340484</v>
      </c>
      <c r="BD137" s="49">
        <f t="shared" si="140"/>
        <v>0</v>
      </c>
      <c r="BE137" s="49">
        <f t="shared" si="140"/>
        <v>55000000</v>
      </c>
      <c r="BF137" s="49">
        <f t="shared" si="140"/>
        <v>0</v>
      </c>
      <c r="BG137" s="49">
        <f t="shared" si="140"/>
        <v>12000000000</v>
      </c>
      <c r="BH137" s="49">
        <f t="shared" si="140"/>
        <v>0</v>
      </c>
      <c r="BI137" s="49">
        <f t="shared" si="140"/>
        <v>0</v>
      </c>
      <c r="BJ137" s="49">
        <f t="shared" si="140"/>
        <v>1526935766</v>
      </c>
      <c r="BK137" s="49">
        <f t="shared" si="140"/>
        <v>875630318</v>
      </c>
      <c r="BL137" s="49">
        <f t="shared" si="140"/>
        <v>883723421</v>
      </c>
      <c r="BM137" s="49">
        <f t="shared" si="140"/>
        <v>692156723</v>
      </c>
      <c r="BN137" s="49">
        <f t="shared" si="140"/>
        <v>0</v>
      </c>
      <c r="BO137" s="49">
        <f t="shared" si="140"/>
        <v>116274562</v>
      </c>
      <c r="BP137" s="49">
        <f t="shared" si="140"/>
        <v>62337916</v>
      </c>
      <c r="BQ137" s="49">
        <f t="shared" si="140"/>
        <v>223017010</v>
      </c>
      <c r="BR137" s="49">
        <f t="shared" si="140"/>
        <v>70000000</v>
      </c>
      <c r="BS137" s="49">
        <f t="shared" si="140"/>
        <v>280063405</v>
      </c>
      <c r="BT137" s="49">
        <f t="shared" si="140"/>
        <v>1569837929</v>
      </c>
      <c r="BU137" s="49">
        <f t="shared" si="140"/>
        <v>0</v>
      </c>
      <c r="BV137" s="49">
        <f t="shared" si="140"/>
        <v>0</v>
      </c>
      <c r="BW137" s="49">
        <f t="shared" si="140"/>
        <v>0</v>
      </c>
      <c r="BX137" s="49">
        <f t="shared" si="140"/>
        <v>318914604</v>
      </c>
      <c r="BY137" s="49">
        <f t="shared" si="140"/>
        <v>383448830</v>
      </c>
      <c r="BZ137" s="36">
        <f>+CA137/G137</f>
        <v>2.8135338903902886E-2</v>
      </c>
      <c r="CA137" s="49">
        <f t="shared" ref="CA137:CW137" si="141">SUM(CA119:CA136)</f>
        <v>564284652</v>
      </c>
      <c r="CB137" s="49">
        <f t="shared" si="141"/>
        <v>0</v>
      </c>
      <c r="CC137" s="49">
        <f t="shared" si="141"/>
        <v>484567915</v>
      </c>
      <c r="CD137" s="49">
        <f t="shared" si="141"/>
        <v>0</v>
      </c>
      <c r="CE137" s="49">
        <f t="shared" si="141"/>
        <v>0</v>
      </c>
      <c r="CF137" s="49">
        <f t="shared" si="141"/>
        <v>0</v>
      </c>
      <c r="CG137" s="49">
        <f t="shared" si="141"/>
        <v>0</v>
      </c>
      <c r="CH137" s="49">
        <f t="shared" si="141"/>
        <v>13566000</v>
      </c>
      <c r="CI137" s="49">
        <f t="shared" si="141"/>
        <v>0</v>
      </c>
      <c r="CJ137" s="49">
        <f t="shared" si="141"/>
        <v>0</v>
      </c>
      <c r="CK137" s="49">
        <f t="shared" si="141"/>
        <v>0</v>
      </c>
      <c r="CL137" s="49">
        <f t="shared" si="141"/>
        <v>0</v>
      </c>
      <c r="CM137" s="49">
        <f t="shared" si="141"/>
        <v>0</v>
      </c>
      <c r="CN137" s="49">
        <f t="shared" si="141"/>
        <v>3567404</v>
      </c>
      <c r="CO137" s="49">
        <f t="shared" si="141"/>
        <v>0</v>
      </c>
      <c r="CP137" s="49">
        <f t="shared" si="141"/>
        <v>0</v>
      </c>
      <c r="CQ137" s="49">
        <f t="shared" si="141"/>
        <v>62583333</v>
      </c>
      <c r="CR137" s="49">
        <f t="shared" si="141"/>
        <v>0</v>
      </c>
      <c r="CS137" s="49">
        <f t="shared" si="141"/>
        <v>0</v>
      </c>
      <c r="CT137" s="49">
        <f t="shared" si="141"/>
        <v>0</v>
      </c>
      <c r="CU137" s="49">
        <f t="shared" si="141"/>
        <v>0</v>
      </c>
      <c r="CV137" s="49"/>
      <c r="CW137" s="49">
        <f t="shared" si="141"/>
        <v>0</v>
      </c>
      <c r="CX137" s="36">
        <f t="shared" si="79"/>
        <v>0.97186466109609715</v>
      </c>
      <c r="CY137" s="49">
        <f t="shared" ref="CY137:DU137" si="142">SUM(CY119:CY136)</f>
        <v>19491796916</v>
      </c>
      <c r="CZ137" s="49">
        <f t="shared" si="142"/>
        <v>0</v>
      </c>
      <c r="DA137" s="49">
        <f t="shared" si="142"/>
        <v>328042683</v>
      </c>
      <c r="DB137" s="49">
        <f t="shared" si="142"/>
        <v>0</v>
      </c>
      <c r="DC137" s="49">
        <f t="shared" si="142"/>
        <v>12000000000</v>
      </c>
      <c r="DD137" s="49">
        <f t="shared" si="142"/>
        <v>0</v>
      </c>
      <c r="DE137" s="49">
        <f t="shared" si="142"/>
        <v>0</v>
      </c>
      <c r="DF137" s="49">
        <f t="shared" si="142"/>
        <v>1566233356</v>
      </c>
      <c r="DG137" s="49">
        <f t="shared" si="142"/>
        <v>875630318</v>
      </c>
      <c r="DH137" s="49">
        <f t="shared" si="142"/>
        <v>883723421</v>
      </c>
      <c r="DI137" s="49">
        <f t="shared" si="142"/>
        <v>692156723</v>
      </c>
      <c r="DJ137" s="49">
        <f t="shared" si="142"/>
        <v>0</v>
      </c>
      <c r="DK137" s="49">
        <f t="shared" si="142"/>
        <v>116274562</v>
      </c>
      <c r="DL137" s="49">
        <f t="shared" si="142"/>
        <v>62337916</v>
      </c>
      <c r="DM137" s="49">
        <f t="shared" si="142"/>
        <v>223017010</v>
      </c>
      <c r="DN137" s="49">
        <f t="shared" si="142"/>
        <v>70000000</v>
      </c>
      <c r="DO137" s="49">
        <f t="shared" si="142"/>
        <v>285223280</v>
      </c>
      <c r="DP137" s="49">
        <f t="shared" si="142"/>
        <v>1569837929</v>
      </c>
      <c r="DQ137" s="49">
        <f t="shared" si="142"/>
        <v>0</v>
      </c>
      <c r="DR137" s="49">
        <f t="shared" si="142"/>
        <v>0</v>
      </c>
      <c r="DS137" s="49">
        <f t="shared" si="142"/>
        <v>0</v>
      </c>
      <c r="DT137" s="49">
        <f>SUM(DT119:DT136)</f>
        <v>364870888</v>
      </c>
      <c r="DU137" s="49">
        <f t="shared" si="142"/>
        <v>454448830</v>
      </c>
    </row>
    <row r="138" spans="1:125" ht="5.25" customHeight="1" thickTop="1" x14ac:dyDescent="0.3">
      <c r="C138" s="89"/>
      <c r="D138" s="89"/>
      <c r="E138" s="89"/>
      <c r="F138" s="89"/>
      <c r="G138" s="90"/>
      <c r="H138" s="90"/>
      <c r="I138" s="91"/>
      <c r="J138" s="90"/>
      <c r="K138" s="90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3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93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93"/>
      <c r="CA138" s="94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93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</row>
    <row r="139" spans="1:125" ht="19.5" customHeight="1" x14ac:dyDescent="0.3">
      <c r="C139" s="182" t="s">
        <v>382</v>
      </c>
      <c r="D139" s="183"/>
      <c r="E139" s="184"/>
      <c r="F139" s="95"/>
      <c r="G139" s="71">
        <f t="shared" ref="G139:AC139" si="143">G37+G78+G102+G118+G137</f>
        <v>38399447377</v>
      </c>
      <c r="H139" s="71">
        <f t="shared" si="143"/>
        <v>344106222</v>
      </c>
      <c r="I139" s="71">
        <f t="shared" si="143"/>
        <v>2969410598</v>
      </c>
      <c r="J139" s="71">
        <f t="shared" si="143"/>
        <v>80644090</v>
      </c>
      <c r="K139" s="71">
        <f t="shared" si="143"/>
        <v>12000000000</v>
      </c>
      <c r="L139" s="71">
        <f t="shared" si="143"/>
        <v>208000000</v>
      </c>
      <c r="M139" s="71">
        <f t="shared" si="143"/>
        <v>244096406</v>
      </c>
      <c r="N139" s="71">
        <f t="shared" si="143"/>
        <v>4077137298</v>
      </c>
      <c r="O139" s="71">
        <f t="shared" si="143"/>
        <v>925630318</v>
      </c>
      <c r="P139" s="71">
        <f t="shared" si="143"/>
        <v>883723421</v>
      </c>
      <c r="Q139" s="71">
        <f t="shared" si="143"/>
        <v>772156723</v>
      </c>
      <c r="R139" s="71">
        <f t="shared" si="143"/>
        <v>701840643</v>
      </c>
      <c r="S139" s="71">
        <f t="shared" si="143"/>
        <v>146274562</v>
      </c>
      <c r="T139" s="71">
        <f t="shared" si="143"/>
        <v>177491556</v>
      </c>
      <c r="U139" s="71">
        <f t="shared" si="143"/>
        <v>243017010</v>
      </c>
      <c r="V139" s="71">
        <f t="shared" si="143"/>
        <v>5673269814</v>
      </c>
      <c r="W139" s="71">
        <f t="shared" si="143"/>
        <v>1161806613</v>
      </c>
      <c r="X139" s="71">
        <f t="shared" si="143"/>
        <v>1736549937</v>
      </c>
      <c r="Y139" s="71">
        <f t="shared" si="143"/>
        <v>687105289</v>
      </c>
      <c r="Z139" s="71">
        <f t="shared" si="143"/>
        <v>1770728185</v>
      </c>
      <c r="AA139" s="71">
        <f>AA37+AA78+AA102+AA118+AA137</f>
        <v>195020801</v>
      </c>
      <c r="AB139" s="71">
        <f>AB37+AB78+AB102+AB118+AB137</f>
        <v>1337681906</v>
      </c>
      <c r="AC139" s="71">
        <f t="shared" si="143"/>
        <v>2063755985</v>
      </c>
      <c r="AD139" s="96">
        <f>+AE139/G139</f>
        <v>0.16960964565602113</v>
      </c>
      <c r="AE139" s="71">
        <f t="shared" ref="AE139:BA139" si="144">AE37+AE78+AE102+AE118+AE137</f>
        <v>6512916663</v>
      </c>
      <c r="AF139" s="71">
        <f t="shared" si="144"/>
        <v>328965376</v>
      </c>
      <c r="AG139" s="63">
        <f t="shared" si="144"/>
        <v>1919428827</v>
      </c>
      <c r="AH139" s="63">
        <f t="shared" si="144"/>
        <v>0</v>
      </c>
      <c r="AI139" s="63">
        <f t="shared" si="144"/>
        <v>0</v>
      </c>
      <c r="AJ139" s="63">
        <f t="shared" si="144"/>
        <v>150000000</v>
      </c>
      <c r="AK139" s="71">
        <f t="shared" si="144"/>
        <v>0</v>
      </c>
      <c r="AL139" s="71">
        <f t="shared" si="144"/>
        <v>423022482</v>
      </c>
      <c r="AM139" s="71">
        <f t="shared" si="144"/>
        <v>0</v>
      </c>
      <c r="AN139" s="71">
        <f t="shared" si="144"/>
        <v>0</v>
      </c>
      <c r="AO139" s="71">
        <f t="shared" si="144"/>
        <v>0</v>
      </c>
      <c r="AP139" s="71">
        <f t="shared" si="144"/>
        <v>0</v>
      </c>
      <c r="AQ139" s="71">
        <f t="shared" si="144"/>
        <v>0</v>
      </c>
      <c r="AR139" s="71">
        <f t="shared" si="144"/>
        <v>3567404</v>
      </c>
      <c r="AS139" s="71">
        <f t="shared" si="144"/>
        <v>0</v>
      </c>
      <c r="AT139" s="71">
        <f t="shared" si="144"/>
        <v>894430168</v>
      </c>
      <c r="AU139" s="71">
        <f t="shared" si="144"/>
        <v>324241311</v>
      </c>
      <c r="AV139" s="71">
        <f t="shared" si="144"/>
        <v>0</v>
      </c>
      <c r="AW139" s="71">
        <f t="shared" si="144"/>
        <v>158146881</v>
      </c>
      <c r="AX139" s="71">
        <f t="shared" si="144"/>
        <v>1427316525</v>
      </c>
      <c r="AY139" s="71">
        <f t="shared" si="144"/>
        <v>91899873</v>
      </c>
      <c r="AZ139" s="71"/>
      <c r="BA139" s="71">
        <f t="shared" si="144"/>
        <v>745941532</v>
      </c>
      <c r="BB139" s="97">
        <f>1-AD139</f>
        <v>0.8303903543439789</v>
      </c>
      <c r="BC139" s="71">
        <f t="shared" ref="BC139:BY139" si="145">BC37+BC78+BC102+BC118+BC137</f>
        <v>31886530714</v>
      </c>
      <c r="BD139" s="71">
        <f t="shared" si="145"/>
        <v>15140846</v>
      </c>
      <c r="BE139" s="63">
        <f t="shared" si="145"/>
        <v>1049981771</v>
      </c>
      <c r="BF139" s="63">
        <f t="shared" si="145"/>
        <v>80644090</v>
      </c>
      <c r="BG139" s="63">
        <f t="shared" si="145"/>
        <v>12000000000</v>
      </c>
      <c r="BH139" s="63">
        <f t="shared" si="145"/>
        <v>58000000</v>
      </c>
      <c r="BI139" s="71">
        <f t="shared" si="145"/>
        <v>244096406</v>
      </c>
      <c r="BJ139" s="71">
        <f t="shared" si="145"/>
        <v>3654114816</v>
      </c>
      <c r="BK139" s="71">
        <f t="shared" si="145"/>
        <v>925630318</v>
      </c>
      <c r="BL139" s="71">
        <f t="shared" si="145"/>
        <v>883723421</v>
      </c>
      <c r="BM139" s="71">
        <f t="shared" si="145"/>
        <v>772156723</v>
      </c>
      <c r="BN139" s="71">
        <f t="shared" si="145"/>
        <v>701840643</v>
      </c>
      <c r="BO139" s="71">
        <f t="shared" si="145"/>
        <v>146274562</v>
      </c>
      <c r="BP139" s="71">
        <f t="shared" si="145"/>
        <v>173924152</v>
      </c>
      <c r="BQ139" s="71">
        <f t="shared" si="145"/>
        <v>243017010</v>
      </c>
      <c r="BR139" s="71">
        <f t="shared" si="145"/>
        <v>4778839646</v>
      </c>
      <c r="BS139" s="71">
        <f t="shared" si="145"/>
        <v>837565302</v>
      </c>
      <c r="BT139" s="71">
        <f t="shared" si="145"/>
        <v>1736549937</v>
      </c>
      <c r="BU139" s="71">
        <f t="shared" si="145"/>
        <v>528958408</v>
      </c>
      <c r="BV139" s="71">
        <f t="shared" si="145"/>
        <v>343411660</v>
      </c>
      <c r="BW139" s="71">
        <f t="shared" si="145"/>
        <v>103120928</v>
      </c>
      <c r="BX139" s="71">
        <f t="shared" si="145"/>
        <v>1291725622</v>
      </c>
      <c r="BY139" s="71">
        <f t="shared" si="145"/>
        <v>1317814453</v>
      </c>
      <c r="BZ139" s="97">
        <f>+CA139/G139</f>
        <v>6.9507698451896915E-2</v>
      </c>
      <c r="CA139" s="71">
        <f t="shared" ref="CA139:CW139" si="146">CA37+CA78+CA102+CA118+CA137</f>
        <v>2669057209</v>
      </c>
      <c r="CB139" s="71">
        <f t="shared" si="146"/>
        <v>0</v>
      </c>
      <c r="CC139" s="71">
        <f t="shared" si="146"/>
        <v>1170554029</v>
      </c>
      <c r="CD139" s="71">
        <f t="shared" si="146"/>
        <v>0</v>
      </c>
      <c r="CE139" s="71">
        <f t="shared" si="146"/>
        <v>0</v>
      </c>
      <c r="CF139" s="71">
        <f t="shared" si="146"/>
        <v>139746671</v>
      </c>
      <c r="CG139" s="71">
        <f t="shared" si="146"/>
        <v>0</v>
      </c>
      <c r="CH139" s="71">
        <f t="shared" si="146"/>
        <v>143904798</v>
      </c>
      <c r="CI139" s="71">
        <f t="shared" si="146"/>
        <v>0</v>
      </c>
      <c r="CJ139" s="71">
        <f t="shared" si="146"/>
        <v>0</v>
      </c>
      <c r="CK139" s="71">
        <f t="shared" si="146"/>
        <v>0</v>
      </c>
      <c r="CL139" s="71">
        <f t="shared" si="146"/>
        <v>0</v>
      </c>
      <c r="CM139" s="71">
        <f t="shared" si="146"/>
        <v>0</v>
      </c>
      <c r="CN139" s="71">
        <f t="shared" si="146"/>
        <v>3567404</v>
      </c>
      <c r="CO139" s="71">
        <f t="shared" si="146"/>
        <v>0</v>
      </c>
      <c r="CP139" s="71">
        <f t="shared" si="146"/>
        <v>115651899</v>
      </c>
      <c r="CQ139" s="71">
        <f t="shared" si="146"/>
        <v>221647972</v>
      </c>
      <c r="CR139" s="71">
        <f t="shared" si="146"/>
        <v>0</v>
      </c>
      <c r="CS139" s="71">
        <f t="shared" si="146"/>
        <v>104153210</v>
      </c>
      <c r="CT139" s="71">
        <f t="shared" si="146"/>
        <v>400328178</v>
      </c>
      <c r="CU139" s="71">
        <f t="shared" si="146"/>
        <v>0</v>
      </c>
      <c r="CV139" s="71"/>
      <c r="CW139" s="71">
        <f t="shared" si="146"/>
        <v>369503048</v>
      </c>
      <c r="CX139" s="21">
        <f>1-BZ139</f>
        <v>0.93049230154810303</v>
      </c>
      <c r="CY139" s="71">
        <f t="shared" ref="CY139:DU139" si="147">CY37+CY78+CY102+CY118+CY137</f>
        <v>35730390168</v>
      </c>
      <c r="CZ139" s="71">
        <f t="shared" si="147"/>
        <v>344106222</v>
      </c>
      <c r="DA139" s="71">
        <f t="shared" si="147"/>
        <v>1798856569</v>
      </c>
      <c r="DB139" s="71">
        <f t="shared" si="147"/>
        <v>80644090</v>
      </c>
      <c r="DC139" s="71">
        <f t="shared" si="147"/>
        <v>12000000000</v>
      </c>
      <c r="DD139" s="71">
        <f t="shared" si="147"/>
        <v>68253329</v>
      </c>
      <c r="DE139" s="71">
        <f t="shared" si="147"/>
        <v>244096406</v>
      </c>
      <c r="DF139" s="71">
        <f t="shared" si="147"/>
        <v>3933232500</v>
      </c>
      <c r="DG139" s="71">
        <f t="shared" si="147"/>
        <v>925630318</v>
      </c>
      <c r="DH139" s="71">
        <f t="shared" si="147"/>
        <v>883723421</v>
      </c>
      <c r="DI139" s="71">
        <f t="shared" si="147"/>
        <v>772156723</v>
      </c>
      <c r="DJ139" s="71">
        <f t="shared" si="147"/>
        <v>701840643</v>
      </c>
      <c r="DK139" s="71">
        <f t="shared" si="147"/>
        <v>146274562</v>
      </c>
      <c r="DL139" s="71">
        <f t="shared" si="147"/>
        <v>173924152</v>
      </c>
      <c r="DM139" s="71">
        <f t="shared" si="147"/>
        <v>243017010</v>
      </c>
      <c r="DN139" s="71">
        <f t="shared" si="147"/>
        <v>5557617915</v>
      </c>
      <c r="DO139" s="71">
        <f t="shared" si="147"/>
        <v>940158641</v>
      </c>
      <c r="DP139" s="71">
        <f t="shared" si="147"/>
        <v>1736549937</v>
      </c>
      <c r="DQ139" s="71">
        <f t="shared" si="147"/>
        <v>582952079</v>
      </c>
      <c r="DR139" s="71">
        <f t="shared" si="147"/>
        <v>1370400007</v>
      </c>
      <c r="DS139" s="71">
        <f t="shared" si="147"/>
        <v>195020801</v>
      </c>
      <c r="DT139" s="71">
        <f t="shared" si="147"/>
        <v>1337681906</v>
      </c>
      <c r="DU139" s="71">
        <f t="shared" si="147"/>
        <v>1694252937</v>
      </c>
    </row>
    <row r="140" spans="1:125" ht="5.25" customHeight="1" x14ac:dyDescent="0.3">
      <c r="C140" s="98"/>
      <c r="D140" s="98"/>
      <c r="E140" s="99"/>
      <c r="F140" s="99"/>
      <c r="G140" s="100"/>
      <c r="H140" s="100"/>
      <c r="I140" s="101"/>
      <c r="J140" s="100"/>
      <c r="K140" s="100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3"/>
      <c r="AE140" s="104"/>
      <c r="AF140" s="104"/>
      <c r="AG140" s="104"/>
      <c r="AH140" s="104"/>
      <c r="AI140" s="104"/>
      <c r="AJ140" s="104"/>
      <c r="AK140" s="104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3"/>
      <c r="BC140" s="104"/>
      <c r="BD140" s="104"/>
      <c r="BE140" s="104"/>
      <c r="BF140" s="104"/>
      <c r="BG140" s="104"/>
      <c r="BH140" s="104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  <c r="BT140" s="105"/>
      <c r="BU140" s="105"/>
      <c r="BV140" s="105"/>
      <c r="BW140" s="105"/>
      <c r="BX140" s="105"/>
      <c r="BY140" s="105"/>
      <c r="BZ140" s="103"/>
      <c r="CA140" s="106"/>
      <c r="CB140" s="107"/>
      <c r="CC140" s="107"/>
      <c r="CD140" s="107"/>
      <c r="CE140" s="107"/>
      <c r="CF140" s="107"/>
      <c r="CG140" s="102"/>
      <c r="CH140" s="102"/>
      <c r="CI140" s="102"/>
      <c r="CJ140" s="102"/>
      <c r="CK140" s="102"/>
      <c r="CL140" s="102"/>
      <c r="CM140" s="102"/>
      <c r="CN140" s="102"/>
      <c r="CO140" s="102"/>
      <c r="CP140" s="102"/>
      <c r="CQ140" s="102"/>
      <c r="CR140" s="102"/>
      <c r="CS140" s="102"/>
      <c r="CT140" s="102"/>
      <c r="CU140" s="102"/>
      <c r="CV140" s="102"/>
      <c r="CW140" s="102"/>
      <c r="CX140" s="21"/>
      <c r="CY140" s="108"/>
      <c r="CZ140" s="104"/>
      <c r="DA140" s="104"/>
      <c r="DB140" s="104"/>
      <c r="DC140" s="104"/>
      <c r="DD140" s="104"/>
      <c r="DE140" s="105"/>
      <c r="DF140" s="105"/>
      <c r="DG140" s="105"/>
      <c r="DH140" s="105"/>
      <c r="DI140" s="105"/>
      <c r="DJ140" s="105"/>
      <c r="DK140" s="105"/>
      <c r="DL140" s="105"/>
      <c r="DM140" s="105"/>
      <c r="DN140" s="105"/>
      <c r="DO140" s="105"/>
      <c r="DP140" s="105"/>
      <c r="DQ140" s="105"/>
      <c r="DR140" s="105"/>
      <c r="DS140" s="105"/>
      <c r="DT140" s="105"/>
      <c r="DU140" s="105"/>
    </row>
    <row r="141" spans="1:125" ht="16.5" customHeight="1" x14ac:dyDescent="0.3">
      <c r="C141" s="109"/>
      <c r="D141" s="110" t="s">
        <v>383</v>
      </c>
      <c r="E141" s="103">
        <v>111</v>
      </c>
      <c r="F141" s="111"/>
      <c r="G141" s="112">
        <f>SUMIF($E$4:$E$136,"111",$G$4:$G$136)</f>
        <v>15060295679</v>
      </c>
      <c r="H141" s="113">
        <f>SUMIF($E$4:$E$137,"111",$H$4:$H$137)</f>
        <v>0</v>
      </c>
      <c r="I141" s="113">
        <f>SUMIF($E$4:$E$137,"111",$I$4:$I$137)</f>
        <v>0</v>
      </c>
      <c r="J141" s="113">
        <f>SUMIF($E$4:$E$137,"111",$J$4:$J$137)</f>
        <v>0</v>
      </c>
      <c r="K141" s="112">
        <f>SUMIF($E$4:$E$136,"111",$K$4:$K$136)</f>
        <v>12000000000</v>
      </c>
      <c r="L141" s="111">
        <f>SUMIF($E$4:$E$137,"111",$L$4:$L$137)</f>
        <v>0</v>
      </c>
      <c r="M141" s="111">
        <f>SUMIF($E$4:$E$136,"111",$M$4:$M$136)</f>
        <v>0</v>
      </c>
      <c r="N141" s="111">
        <f>SUMIF($E$4:$E$136,"111",$N$4:$N$136)</f>
        <v>277239396</v>
      </c>
      <c r="O141" s="111">
        <f>SUMIF($E$4:$E$136,"111",$O$4:$O$136)</f>
        <v>436000000</v>
      </c>
      <c r="P141" s="111">
        <f>SUMIF($E$4:$E$136,"111",$P$4:$P$136)</f>
        <v>675723421</v>
      </c>
      <c r="Q141" s="111">
        <f>SUMIF($E$4:$E$136,"111",$Q$4:$Q$136)</f>
        <v>570156723</v>
      </c>
      <c r="R141" s="111">
        <f>SUMIF($E$4:$E$136,"111",$R$4:$R$136)</f>
        <v>0</v>
      </c>
      <c r="S141" s="111">
        <f>SUMIF($E$4:$E$136,"111",$S$4:$S$136)</f>
        <v>66274562</v>
      </c>
      <c r="T141" s="111">
        <f>SUMIF($E$4:$E$136,"111",$T$4:$T$136)</f>
        <v>5000000</v>
      </c>
      <c r="U141" s="111">
        <f>SUMIF($E$4:$E$136,"111",$U$4:$U$136)</f>
        <v>177817010</v>
      </c>
      <c r="V141" s="111">
        <f>SUMIF($E$4:$E$136,"111",$V$4:$V$136)</f>
        <v>20000000</v>
      </c>
      <c r="W141" s="111">
        <f>SUMIF($E$4:$E$136,"111",$W$4:$W$136)</f>
        <v>0</v>
      </c>
      <c r="X141" s="111">
        <f>SUMIF($E$4:$E$136,"111",$X$4:$X$136)</f>
        <v>620237929</v>
      </c>
      <c r="Y141" s="111">
        <f>SUMIF($E$4:$E$136,"111",$Y$4:$Y$136)</f>
        <v>0</v>
      </c>
      <c r="Z141" s="111">
        <f>SUMIF($E$4:$E$136,"111",$Z$4:$Z$136)</f>
        <v>0</v>
      </c>
      <c r="AA141" s="111">
        <f t="shared" ref="AA141" si="148">SUMIF($E$4:$E$136,"111",$Z$4:$Z$136)</f>
        <v>0</v>
      </c>
      <c r="AB141" s="111">
        <f>SUMIF($E$4:$E$136,"111",$AB$4:$AB$136)</f>
        <v>141846638</v>
      </c>
      <c r="AC141" s="111">
        <f>SUMIF($E$4:$E$136,"111",$AC$4:$AC$136)</f>
        <v>70000000</v>
      </c>
      <c r="AD141" s="114">
        <f t="shared" ref="AD141:AD148" si="149">+AE141/G141</f>
        <v>1.8016514800459516E-3</v>
      </c>
      <c r="AE141" s="112">
        <f>SUMIF($E$4:$E$136,"111",$AE$4:$AE$136)</f>
        <v>27133404</v>
      </c>
      <c r="AF141" s="112">
        <f>SUMIF($E$4:$E$136,"111",$AF$4:$AF$136)</f>
        <v>0</v>
      </c>
      <c r="AG141" s="112">
        <f>SUMIF($E$4:$E$136,"111",$AG$4:$AG$136)</f>
        <v>0</v>
      </c>
      <c r="AH141" s="112">
        <f>SUMIF($E$4:$E$136,"111",$AH$4:$AH$136)</f>
        <v>0</v>
      </c>
      <c r="AI141" s="112">
        <f>SUMIF($E$4:$E$136,"111",$AI$4:$AI$136)</f>
        <v>0</v>
      </c>
      <c r="AJ141" s="112">
        <f>SUMIF($E$4:$E$136,"111",$AJ$4:$AJ$136)</f>
        <v>0</v>
      </c>
      <c r="AK141" s="112">
        <f>SUMIF($E$4:$E$136,"111",$AK$4:$AK$136)</f>
        <v>0</v>
      </c>
      <c r="AL141" s="112">
        <f>SUMIF($E$4:$E$136,"111",$AL$4:$AL$136)</f>
        <v>20066000</v>
      </c>
      <c r="AM141" s="112">
        <f>SUMIF($E$4:$E$136,"111",$AM$4:$AM$136)</f>
        <v>0</v>
      </c>
      <c r="AN141" s="112">
        <f>SUMIF($E$4:$E$136,"111",$AN$4:$AN$136)</f>
        <v>0</v>
      </c>
      <c r="AO141" s="112">
        <f>SUMIF($E$4:$E$136,"111",$AO$4:$AO$136)</f>
        <v>0</v>
      </c>
      <c r="AP141" s="112">
        <f>SUMIF($E$4:$E$136,"111",$AP$4:$AP$136)</f>
        <v>0</v>
      </c>
      <c r="AQ141" s="112">
        <f>SUMIF($E$4:$E$136,"111",$AQ$4:$AQ$136)</f>
        <v>0</v>
      </c>
      <c r="AR141" s="112">
        <f>SUMIF($E$4:$E$136,"111",$AR$4:$AR$136)</f>
        <v>3567404</v>
      </c>
      <c r="AS141" s="112">
        <f>SUMIF($E$4:$E$136,"111",$AS$4:$AS$136)</f>
        <v>0</v>
      </c>
      <c r="AT141" s="112">
        <f>SUMIF($E$4:$E$136,"111",$AT$4:$AT$136)</f>
        <v>0</v>
      </c>
      <c r="AU141" s="112">
        <f>SUMIF($E$4:$E$136,"111",$AU$4:$AU$136)</f>
        <v>0</v>
      </c>
      <c r="AV141" s="112">
        <f>SUMIF($E$4:$E$136,"111",$AV$4:$AV$136)</f>
        <v>0</v>
      </c>
      <c r="AW141" s="112">
        <f>SUMIF($E$4:$E$136,"111",$AW$4:$AW$136)</f>
        <v>0</v>
      </c>
      <c r="AX141" s="112">
        <f>SUMIF($E$4:$E$136,"111",$AX$4:$AX$136)</f>
        <v>0</v>
      </c>
      <c r="AY141" s="112">
        <f>SUMIF($E$4:$E$136,"111",$AY$4:$AY$136)</f>
        <v>0</v>
      </c>
      <c r="AZ141" s="112"/>
      <c r="BA141" s="112">
        <f>SUMIF($E$4:$E$136,"111",$BA$4:$BA$136)</f>
        <v>3500000</v>
      </c>
      <c r="BB141" s="97">
        <f t="shared" ref="BB141:BB148" si="150">1-AD141</f>
        <v>0.99819834851995404</v>
      </c>
      <c r="BC141" s="24">
        <f t="shared" ref="BC141:BC147" si="151">SUM(BD141:BY141)</f>
        <v>15033162275</v>
      </c>
      <c r="BD141" s="115">
        <f>SUMIF($E$4:$E$136,"111",$BD$4:$BD$136)</f>
        <v>0</v>
      </c>
      <c r="BE141" s="115">
        <f>SUMIF($E$4:$E$136,"111",$BE$4:$BE$136)</f>
        <v>0</v>
      </c>
      <c r="BF141" s="115">
        <f>SUMIF($E$4:$E$136,"111",$BF$4:$BF$136)</f>
        <v>0</v>
      </c>
      <c r="BG141" s="115">
        <f>SUMIF($E$4:$E$136,"111",$BG$4:$BG$136)</f>
        <v>12000000000</v>
      </c>
      <c r="BH141" s="115">
        <f>SUMIF($E$4:$E$136,"111",$BH$4:$BH$136)</f>
        <v>0</v>
      </c>
      <c r="BI141" s="115">
        <f>SUMIF($E$4:$E$136,"111",$BI$4:$BI$136)</f>
        <v>0</v>
      </c>
      <c r="BJ141" s="115">
        <f>SUMIF($E$4:$E$136,"111",$BJ$4:$BJ$136)</f>
        <v>257173396</v>
      </c>
      <c r="BK141" s="115">
        <f>SUMIF($E$4:$E$136,"111",$BK$4:$BK$136)</f>
        <v>436000000</v>
      </c>
      <c r="BL141" s="115">
        <f>SUMIF($E$4:$E$136,"111",$BL$4:$BL$136)</f>
        <v>675723421</v>
      </c>
      <c r="BM141" s="115">
        <f>SUMIF($E$4:$E$136,"111",$BM$4:$BM$136)</f>
        <v>570156723</v>
      </c>
      <c r="BN141" s="115">
        <f>SUMIF($E$4:$E$136,"111",$BN$4:$BN$136)</f>
        <v>0</v>
      </c>
      <c r="BO141" s="115">
        <f>SUMIF($E$4:$E$136,"111",$BO$4:$BO$136)</f>
        <v>66274562</v>
      </c>
      <c r="BP141" s="115">
        <f>SUMIF($E$4:$E$136,"111",$BP$4:$BP$136)</f>
        <v>1432596</v>
      </c>
      <c r="BQ141" s="115">
        <f>SUMIF($E$4:$E$136,"111",$BQ$4:$BQ$136)</f>
        <v>177817010</v>
      </c>
      <c r="BR141" s="115">
        <f>SUMIF($E$4:$E$136,"111",$BR$4:$BR$136)</f>
        <v>20000000</v>
      </c>
      <c r="BS141" s="115">
        <f>SUMIF($E$4:$E$136,"111",$BS$4:$BS$136)</f>
        <v>0</v>
      </c>
      <c r="BT141" s="115">
        <f>SUMIF($E$4:$E$136,"111",$BT$4:$BT$136)</f>
        <v>620237929</v>
      </c>
      <c r="BU141" s="115">
        <f>SUMIF($E$4:$E$136,"111",$BU$4:$BU$136)</f>
        <v>0</v>
      </c>
      <c r="BV141" s="115">
        <f>SUMIF($E$4:$E$136,"111",$BV$4:$BV$136)</f>
        <v>0</v>
      </c>
      <c r="BW141" s="115">
        <f>SUMIF($E$4:$E$136,"111",$BW$4:$BW$136)</f>
        <v>0</v>
      </c>
      <c r="BX141" s="115">
        <f>SUMIF($E$4:$E$136,"111",$BX$4:$BX$136)</f>
        <v>141846638</v>
      </c>
      <c r="BY141" s="116">
        <f>SUMIF($E$4:$E$136,"111",$BY$4:$BY$136)</f>
        <v>66500000</v>
      </c>
      <c r="BZ141" s="117">
        <f t="shared" ref="BZ141:BZ148" si="152">+CA141/G141</f>
        <v>1.1376538924060258E-3</v>
      </c>
      <c r="CA141" s="29">
        <f t="shared" ref="CA141:CA147" si="153">SUM(CB141:CW141)</f>
        <v>17133404</v>
      </c>
      <c r="CB141" s="112">
        <f>SUMIF($E$4:$E$136,"111",$CB$4:$CB$136)</f>
        <v>0</v>
      </c>
      <c r="CC141" s="112">
        <f>SUMIF($E$4:$E$136,"111",$CC$4:$CC$136)</f>
        <v>0</v>
      </c>
      <c r="CD141" s="112">
        <f>SUMIF($E$4:$E$136,"111",$CD$4:$CD$136)</f>
        <v>0</v>
      </c>
      <c r="CE141" s="112">
        <f>SUMIF($E$4:$E$136,"111",$CE$4:$CE$136)</f>
        <v>0</v>
      </c>
      <c r="CF141" s="112">
        <f>SUMIF($E$4:$E$136,"111",$CF$4:$CF$136)</f>
        <v>0</v>
      </c>
      <c r="CG141" s="112">
        <f>SUMIF($E$4:$E$136,"111",$CG$4:$CG$136)</f>
        <v>0</v>
      </c>
      <c r="CH141" s="112">
        <f>SUMIF($E$4:$E$136,"111",$CH$4:$CH$136)</f>
        <v>13566000</v>
      </c>
      <c r="CI141" s="112">
        <f>SUMIF($E$4:$E$136,"111",$CI$4:$CI$136)</f>
        <v>0</v>
      </c>
      <c r="CJ141" s="112">
        <f>SUMIF($E$4:$E$136,"111",$CJ$4:$CJ$136)</f>
        <v>0</v>
      </c>
      <c r="CK141" s="112">
        <f>SUMIF($E$4:$E$136,"111",$CK$4:$CK$136)</f>
        <v>0</v>
      </c>
      <c r="CL141" s="112">
        <f>SUMIF($E$4:$E$136,"111",$CL$4:$CL$136)</f>
        <v>0</v>
      </c>
      <c r="CM141" s="112">
        <f>SUMIF($E$4:$E$136,"111",$CM$4:$CM$136)</f>
        <v>0</v>
      </c>
      <c r="CN141" s="112">
        <f>SUMIF($E$4:$E$136,"111",$CN$4:$CN$136)</f>
        <v>3567404</v>
      </c>
      <c r="CO141" s="112">
        <f>SUMIF($E$4:$E$136,"111",$CO$4:$CO$136)</f>
        <v>0</v>
      </c>
      <c r="CP141" s="112">
        <f>SUMIF($E$4:$E$136,"111",$CP$4:$CP$136)</f>
        <v>0</v>
      </c>
      <c r="CQ141" s="112">
        <f>SUMIF($E$4:$E$136,"111",$CQ$4:$CQ$136)</f>
        <v>0</v>
      </c>
      <c r="CR141" s="112">
        <f>SUMIF($E$4:$E$136,"111",$CR$4:$CR$136)</f>
        <v>0</v>
      </c>
      <c r="CS141" s="112">
        <f>SUMIF($E$4:$E$136,"111",$CS$4:$CS$136)</f>
        <v>0</v>
      </c>
      <c r="CT141" s="112">
        <f>SUMIF($E$4:$E$136,"111",$CT$4:$CT$136)</f>
        <v>0</v>
      </c>
      <c r="CU141" s="112">
        <f>SUMIF($E$4:$E$136,"111",$CU$4:$CU$136)</f>
        <v>0</v>
      </c>
      <c r="CV141" s="118"/>
      <c r="CW141" s="118">
        <f>SUMIF($E$4:$E$136,"111",$CW$4:$CW$136)</f>
        <v>0</v>
      </c>
      <c r="CX141" s="21">
        <f t="shared" ref="CX141:CX148" si="154">1-BZ141</f>
        <v>0.99886234610759395</v>
      </c>
      <c r="CY141" s="24">
        <f t="shared" ref="CY141:CY147" si="155">SUM(CZ141:DU141)</f>
        <v>15043162275</v>
      </c>
      <c r="CZ141" s="115">
        <f>SUMIF($E$4:$E$136,"111",$CZ$4:$CZ$136)</f>
        <v>0</v>
      </c>
      <c r="DA141" s="115">
        <f>SUMIF($E$4:$E$136,"111",$DA$4:$DA$136)</f>
        <v>0</v>
      </c>
      <c r="DB141" s="115">
        <f>SUMIF($E$4:$E$136,"111",$DB$4:$DB$136)</f>
        <v>0</v>
      </c>
      <c r="DC141" s="115">
        <f>SUMIF($E$4:$E$136,"111",$DC$4:$DC$136)</f>
        <v>12000000000</v>
      </c>
      <c r="DD141" s="115">
        <f>SUMIF($E$4:$E$136,"111",$DD$4:$DD$136)</f>
        <v>0</v>
      </c>
      <c r="DE141" s="115">
        <f>SUMIF($E$4:$E$136,"111",$DE$4:$DE$136)</f>
        <v>0</v>
      </c>
      <c r="DF141" s="115">
        <f>SUMIF($E$4:$E$136,"111",$DF$4:$DF$136)</f>
        <v>263673396</v>
      </c>
      <c r="DG141" s="115">
        <f>SUMIF($E$4:$E$136,"111",$DG$4:$DG$136)</f>
        <v>436000000</v>
      </c>
      <c r="DH141" s="115">
        <f>SUMIF($E$4:$E$136,"111",$DH$4:$DH$136)</f>
        <v>675723421</v>
      </c>
      <c r="DI141" s="115">
        <f>SUMIF($E$4:$E$136,"111",$DI$4:$DI$136)</f>
        <v>570156723</v>
      </c>
      <c r="DJ141" s="119">
        <f>SUMIF($E$4:$E$136,"111",$DJ$4:$DJ$136)</f>
        <v>0</v>
      </c>
      <c r="DK141" s="119">
        <f>SUMIF($E$4:$E$136,"111",$DK$4:$DK$136)</f>
        <v>66274562</v>
      </c>
      <c r="DL141" s="119">
        <f>SUMIF($E$4:$E$136,"111",$DL$4:$DL$136)</f>
        <v>1432596</v>
      </c>
      <c r="DM141" s="119">
        <f>SUMIF($E$4:$E$136,"111",$DM$4:$DM$136)</f>
        <v>177817010</v>
      </c>
      <c r="DN141" s="119">
        <f>SUMIF($E$4:$E$136,"111",$DN$4:$DN$136)</f>
        <v>20000000</v>
      </c>
      <c r="DO141" s="119">
        <f>SUMIF($E$4:$E$136,"111",$DO$4:$DO$136)</f>
        <v>0</v>
      </c>
      <c r="DP141" s="119">
        <f>SUMIF($E$4:$E$136,"111",$DP$4:$DP$136)</f>
        <v>620237929</v>
      </c>
      <c r="DQ141" s="119">
        <f>SUMIF($E$4:$E$136,"111",$DQ$4:$DQ$136)</f>
        <v>0</v>
      </c>
      <c r="DR141" s="119">
        <f>SUMIF($E$4:$E$136,"111",$DR$4:$DR$136)</f>
        <v>0</v>
      </c>
      <c r="DS141" s="119">
        <f>SUMIF($E$4:$E$136,"111",$DS$4:$DS$136)</f>
        <v>0</v>
      </c>
      <c r="DT141" s="119">
        <f>SUMIF($E$4:$E$136,"111",$DT$4:$DT$136)</f>
        <v>141846638</v>
      </c>
      <c r="DU141" s="119">
        <f>SUMIF($E$4:$E$136,"111",$DU$4:$DU$136)</f>
        <v>70000000</v>
      </c>
    </row>
    <row r="142" spans="1:125" ht="18" customHeight="1" x14ac:dyDescent="0.3">
      <c r="C142" s="120"/>
      <c r="D142" s="110" t="s">
        <v>384</v>
      </c>
      <c r="E142" s="103">
        <v>211</v>
      </c>
      <c r="F142" s="111"/>
      <c r="G142" s="112">
        <f>SUMIF($E$4:$E$136,"211",$G$4:$G$136)</f>
        <v>5191131751</v>
      </c>
      <c r="H142" s="113">
        <f>SUMIF($E$4:$E$137,"211",$H$4:$H$137)</f>
        <v>0</v>
      </c>
      <c r="I142" s="113">
        <f>SUMIF($E$4:$E$137,"211",$I$4:$I$137)</f>
        <v>263340125</v>
      </c>
      <c r="J142" s="113">
        <f>SUMIF($E$4:$E$137,"211",$J$4:$J$137)</f>
        <v>0</v>
      </c>
      <c r="K142" s="112">
        <f>SUMIF($E$4:$E$136,"211",$K$4:$K$136)</f>
        <v>0</v>
      </c>
      <c r="L142" s="111">
        <f>SUMIF($E$4:$E$136,"211",$L$4:$L$136)</f>
        <v>0</v>
      </c>
      <c r="M142" s="111">
        <f>SUMIF($E$4:$E$136,"211",$M$4:$M$136)</f>
        <v>244096406</v>
      </c>
      <c r="N142" s="111">
        <f>SUMIF($E$4:$E$136,"211",$N$4:$N$136)</f>
        <v>1602559960</v>
      </c>
      <c r="O142" s="111">
        <f>SUMIF($E$4:$E$136,"211",$O$4:$O$136)</f>
        <v>489630318</v>
      </c>
      <c r="P142" s="111">
        <f>SUMIF($E$4:$E$136,"211",$P$4:$P$136)</f>
        <v>208000000</v>
      </c>
      <c r="Q142" s="111">
        <f>SUMIF($E$4:$E$136,"211",$Q$4:$Q$136)</f>
        <v>162000000</v>
      </c>
      <c r="R142" s="111">
        <f>SUMIF($E$4:$E$136,"211",$R$4:$R$136)</f>
        <v>0</v>
      </c>
      <c r="S142" s="111">
        <f>SUMIF($E$4:$E$136,"211",$S$4:$S$136)</f>
        <v>50000000</v>
      </c>
      <c r="T142" s="111">
        <f>SUMIF($E$4:$E$136,"211",$T$4:$T$136)</f>
        <v>112491556</v>
      </c>
      <c r="U142" s="111">
        <f>SUMIF($E$4:$E$136,"211",$U$4:$U$136)</f>
        <v>45200000</v>
      </c>
      <c r="V142" s="111">
        <f>SUMIF($E$4:$E$136,"211",$V$4:$V$136)</f>
        <v>80000000</v>
      </c>
      <c r="W142" s="111">
        <f>SUMIF($E$4:$E$136,"211",$W$4:$W$136)</f>
        <v>347806613</v>
      </c>
      <c r="X142" s="111">
        <f>SUMIF($E$4:$E$136,"211",$X$4:$X$136)</f>
        <v>812600000</v>
      </c>
      <c r="Y142" s="111">
        <f>SUMIF($E$4:$E$136,"211",$Y$4:$Y$136)</f>
        <v>0</v>
      </c>
      <c r="Z142" s="111">
        <f>SUMIF($E$4:$E$136,"211",$Z$4:$Z$136)</f>
        <v>0</v>
      </c>
      <c r="AA142" s="111"/>
      <c r="AB142" s="111">
        <f>SUMIF($E$4:$E$136,"211",$AB$4:$AB$136)</f>
        <v>223024250</v>
      </c>
      <c r="AC142" s="111">
        <f>SUMIF($E$4:$E$136,"211",$AC$4:$AC$136)</f>
        <v>550382523</v>
      </c>
      <c r="AD142" s="114">
        <f t="shared" si="149"/>
        <v>9.1952435402558902E-2</v>
      </c>
      <c r="AE142" s="112">
        <f>SUMIF($E$4:$E$136,"211",$AE$4:$AE$136)</f>
        <v>477337207</v>
      </c>
      <c r="AF142" s="112">
        <f>SUMIF($E$4:$E$136,"211",$AF$4:$AF$136)</f>
        <v>0</v>
      </c>
      <c r="AG142" s="112">
        <f>SUMIF($E$4:$E$136,"211",$AG$4:$AG$136)</f>
        <v>258340125</v>
      </c>
      <c r="AH142" s="112">
        <f>SUMIF($E$4:$E$136,"211",$AH$4:$AH$136)</f>
        <v>0</v>
      </c>
      <c r="AI142" s="112">
        <f>SUMIF($E$4:$E$136,"211",$AI$4:$AI$136)</f>
        <v>0</v>
      </c>
      <c r="AJ142" s="112">
        <f>SUMIF($E$4:$E$136,"211",$AJ$4:$AJ$136)</f>
        <v>0</v>
      </c>
      <c r="AK142" s="112">
        <f>SUMIF($E$4:$E$136,"211",$AK$4:$AK$136)</f>
        <v>0</v>
      </c>
      <c r="AL142" s="112">
        <f>SUMIF($E$4:$E$136,"211",$AL$4:$AL$136)</f>
        <v>32797590</v>
      </c>
      <c r="AM142" s="112">
        <f>SUMIF($E$4:$E$136,"211",$AM$4:$AM$136)</f>
        <v>0</v>
      </c>
      <c r="AN142" s="112">
        <f>SUMIF($E$4:$E$136,"211",$AN$4:$AN$136)</f>
        <v>0</v>
      </c>
      <c r="AO142" s="112">
        <f>SUMIF($E$4:$E$136,"211",$AO$4:$AO$136)</f>
        <v>0</v>
      </c>
      <c r="AP142" s="112">
        <f>SUMIF($E$4:$E$136,"211",$AP$4:$AP$136)</f>
        <v>0</v>
      </c>
      <c r="AQ142" s="112">
        <f>SUMIF($E$4:$E$136,"211",$AQ$4:$AQ$136)</f>
        <v>0</v>
      </c>
      <c r="AR142" s="112">
        <f>SUMIF($E$4:$E$136,"211",$AR$4:$AR$136)</f>
        <v>0</v>
      </c>
      <c r="AS142" s="112">
        <f>SUMIF($E$4:$E$136,"211",$AS$4:$AS$136)</f>
        <v>0</v>
      </c>
      <c r="AT142" s="112">
        <f>SUMIF($E$4:$E$136,"211",$AT$4:$AT$136)</f>
        <v>0</v>
      </c>
      <c r="AU142" s="112">
        <f>SUMIF($E$4:$E$136,"211",$AU$4:$AU$136)</f>
        <v>67743208</v>
      </c>
      <c r="AV142" s="112">
        <f>SUMIF($E$4:$E$136,"211",$AV$4:$AV$136)</f>
        <v>0</v>
      </c>
      <c r="AW142" s="112">
        <f>SUMIF($E$4:$E$136,"211",$AW$4:$AW$136)</f>
        <v>0</v>
      </c>
      <c r="AX142" s="112">
        <f>SUMIF($E$4:$E$136,"211",$AX$4:$AX$136)</f>
        <v>0</v>
      </c>
      <c r="AY142" s="112">
        <f>SUMIF($E$4:$E$136,"211",$AY$4:$AY$136)</f>
        <v>0</v>
      </c>
      <c r="AZ142" s="112"/>
      <c r="BA142" s="112">
        <f>SUMIF($E$4:$E$136,"211",$BA$4:$BA$136)</f>
        <v>72500000</v>
      </c>
      <c r="BB142" s="97">
        <f t="shared" si="150"/>
        <v>0.90804756459744107</v>
      </c>
      <c r="BC142" s="24">
        <f t="shared" si="151"/>
        <v>4713794544</v>
      </c>
      <c r="BD142" s="115">
        <f>SUMIF($E$4:$E$136,"211",$BD$4:$BD$136)</f>
        <v>0</v>
      </c>
      <c r="BE142" s="115">
        <f>SUMIF($E$4:$E$136,"211",$BE$4:$BE$136)</f>
        <v>5000000</v>
      </c>
      <c r="BF142" s="115">
        <f>SUMIF($E$4:$E$136,"211",$BF$4:$BF$136)</f>
        <v>0</v>
      </c>
      <c r="BG142" s="115">
        <f>SUMIF($E$4:$E$136,"211",$BG$4:$BG$136)</f>
        <v>0</v>
      </c>
      <c r="BH142" s="115">
        <f>SUMIF($E$4:$E$136,"211",$BH$4:$BH$136)</f>
        <v>0</v>
      </c>
      <c r="BI142" s="115">
        <f>SUMIF($E$4:$E$136,"211",$BI$4:$BI$136)</f>
        <v>244096406</v>
      </c>
      <c r="BJ142" s="115">
        <f>SUMIF($E$4:$E$136,"211",$BJ$4:$BJ$136)</f>
        <v>1569762370</v>
      </c>
      <c r="BK142" s="115">
        <f>SUMIF($E$4:$E$136,"211",$BK$4:$BK$136)</f>
        <v>489630318</v>
      </c>
      <c r="BL142" s="115">
        <f>SUMIF($E$4:$E$136,"211",$BL$4:$BL$136)</f>
        <v>208000000</v>
      </c>
      <c r="BM142" s="115">
        <f>SUMIF($E$4:$E$136,"211",$BM$4:$BM$136)</f>
        <v>162000000</v>
      </c>
      <c r="BN142" s="115">
        <f>SUMIF($E$4:$E$136,"211",$BN$4:$BN$136)</f>
        <v>0</v>
      </c>
      <c r="BO142" s="115">
        <f>SUMIF($E$4:$E$136,"211",$BO$4:$BO$136)</f>
        <v>50000000</v>
      </c>
      <c r="BP142" s="115">
        <f>SUMIF($E$4:$E$136,"211",$BP$4:$BP$136)</f>
        <v>112491556</v>
      </c>
      <c r="BQ142" s="115">
        <f>SUMIF($E$4:$E$136,"211",$BQ$4:$BQ$136)</f>
        <v>45200000</v>
      </c>
      <c r="BR142" s="115">
        <f>SUMIF($E$4:$E$136,"211",$BR$4:$BR$136)</f>
        <v>80000000</v>
      </c>
      <c r="BS142" s="115">
        <f>SUMIF($E$4:$E$136,"211",$BS$4:$BS$136)</f>
        <v>280063405</v>
      </c>
      <c r="BT142" s="115">
        <f>SUMIF($E$4:$E$136,"211",$BT$4:$BT$136)</f>
        <v>812600000</v>
      </c>
      <c r="BU142" s="115">
        <f>SUMIF($E$4:$E$136,"211",$BU$4:$BU$136)</f>
        <v>0</v>
      </c>
      <c r="BV142" s="115">
        <f>SUMIF($E$4:$E$136,"211",$BV$4:$BV$136)</f>
        <v>0</v>
      </c>
      <c r="BW142" s="115">
        <f>SUMIF($E$4:$E$136,"211",$BW$4:$BW$136)</f>
        <v>0</v>
      </c>
      <c r="BX142" s="115">
        <f>SUMIF($E$4:$E$136,"211",$BX$4:$BX$136)</f>
        <v>177067966</v>
      </c>
      <c r="BY142" s="116">
        <f>SUMIF($E$4:$E$136,"211",$BY$4:$BY$136)</f>
        <v>477882523</v>
      </c>
      <c r="BZ142" s="117">
        <f t="shared" si="152"/>
        <v>6.1452739460628653E-2</v>
      </c>
      <c r="CA142" s="29">
        <f t="shared" si="153"/>
        <v>319009267</v>
      </c>
      <c r="CB142" s="112">
        <f>SUMIF($E$4:$E$136,"211",$CB$4:$CB$136)</f>
        <v>0</v>
      </c>
      <c r="CC142" s="112">
        <f>SUMIF($E$4:$E$136,"211",$CC$4:$CC$136)</f>
        <v>256425934</v>
      </c>
      <c r="CD142" s="112">
        <f>SUMIF($E$4:$E$136,"211",$CD$4:$CD$136)</f>
        <v>0</v>
      </c>
      <c r="CE142" s="112">
        <f>SUMIF($E$4:$E$136,"211",$CE$4:$CE$136)</f>
        <v>0</v>
      </c>
      <c r="CF142" s="112">
        <f>SUMIF($E$4:$E$136,"211",$CF$4:$CF$136)</f>
        <v>0</v>
      </c>
      <c r="CG142" s="112">
        <f>SUMIF($E$4:$E$136,"211",$CG$4:$CG$136)</f>
        <v>0</v>
      </c>
      <c r="CH142" s="112">
        <f>SUMIF($E$4:$E$136,"211",$CH$4:$CH$136)</f>
        <v>0</v>
      </c>
      <c r="CI142" s="112">
        <f>SUMIF($E$4:$E$136,"211",$CI$4:$CI$136)</f>
        <v>0</v>
      </c>
      <c r="CJ142" s="112">
        <f>SUMIF($E$4:$E$136,"211",$CJ$4:$CJ$136)</f>
        <v>0</v>
      </c>
      <c r="CK142" s="112">
        <f>SUMIF($E$4:$E$136,"211",$CK$4:$CK$136)</f>
        <v>0</v>
      </c>
      <c r="CL142" s="112">
        <f>SUMIF($E$4:$E$136,"211",$CL$4:$CL$136)</f>
        <v>0</v>
      </c>
      <c r="CM142" s="112">
        <f>SUMIF($E$4:$E$136,"211",$CM$4:$CM$136)</f>
        <v>0</v>
      </c>
      <c r="CN142" s="112">
        <f>SUMIF($E$4:$E$136,"211",$CN$4:$CN$136)</f>
        <v>0</v>
      </c>
      <c r="CO142" s="112">
        <f>SUMIF($E$4:$E$136,"211",$CO$4:$CO$136)</f>
        <v>0</v>
      </c>
      <c r="CP142" s="112">
        <f>SUMIF($E$4:$E$136,"211",$CP$4:$CP$136)</f>
        <v>0</v>
      </c>
      <c r="CQ142" s="112">
        <f>SUMIF($E$4:$E$136,"211",$CQ$4:$CQ$136)</f>
        <v>62583333</v>
      </c>
      <c r="CR142" s="112">
        <f>SUMIF($E$4:$E$136,"211",$CR$4:$CR$136)</f>
        <v>0</v>
      </c>
      <c r="CS142" s="112">
        <f>SUMIF($E$4:$E$136,"211",$CS$4:$CS$136)</f>
        <v>0</v>
      </c>
      <c r="CT142" s="112">
        <f>SUMIF($E$4:$E$136,"211",$CT$4:$CT$136)</f>
        <v>0</v>
      </c>
      <c r="CU142" s="112">
        <f>SUMIF($E$4:$E$136,"211",$CU$4:$CU$136)</f>
        <v>0</v>
      </c>
      <c r="CV142" s="118"/>
      <c r="CW142" s="118">
        <f>SUMIF($E$4:$E$136,"211",$CW$4:$CW$136)</f>
        <v>0</v>
      </c>
      <c r="CX142" s="21">
        <f t="shared" si="154"/>
        <v>0.93854726053937132</v>
      </c>
      <c r="CY142" s="24">
        <f t="shared" ca="1" si="155"/>
        <v>4872122484</v>
      </c>
      <c r="CZ142" s="115">
        <f ca="1">SUMIF($E$4:$E$137,"211",$CZ$4:$CZ$136)</f>
        <v>0</v>
      </c>
      <c r="DA142" s="115">
        <f>SUMIF($E$4:$E$136,"211",$DA$4:$DA$136)</f>
        <v>6914191</v>
      </c>
      <c r="DB142" s="115">
        <f>SUMIF($E$4:$E$136,"211",$DB$4:$DB$136)</f>
        <v>0</v>
      </c>
      <c r="DC142" s="115">
        <f>SUMIF($E$4:$E$136,"211",$DC$4:$DC$136)</f>
        <v>0</v>
      </c>
      <c r="DD142" s="115">
        <f>SUMIF($E$4:$E$136,"211",$DD$4:$DD$136)</f>
        <v>0</v>
      </c>
      <c r="DE142" s="115">
        <f>SUMIF($E$4:$E$136,"211",$DE$4:$DE$136)</f>
        <v>244096406</v>
      </c>
      <c r="DF142" s="115">
        <f>SUMIF($E$4:$E$136,"211",$DF$4:$DF$136)</f>
        <v>1602559960</v>
      </c>
      <c r="DG142" s="115">
        <f>SUMIF($E$4:$E$136,"211",$DG$4:$DG$136)</f>
        <v>489630318</v>
      </c>
      <c r="DH142" s="115">
        <f>SUMIF($E$4:$E$136,"211",$DH$4:$DH$136)</f>
        <v>208000000</v>
      </c>
      <c r="DI142" s="119">
        <f>SUMIF($E$4:$E$136,"211",$DI$4:$DI$136)</f>
        <v>162000000</v>
      </c>
      <c r="DJ142" s="119">
        <f>SUMIF($E$4:$E$136,"211",$DJ$4:$DJ$136)</f>
        <v>0</v>
      </c>
      <c r="DK142" s="119">
        <f>SUMIF($E$4:$E$136,"211",$DK$4:$DK$136)</f>
        <v>50000000</v>
      </c>
      <c r="DL142" s="119">
        <f>SUMIF($E$4:$E$136,"211",$DL$4:$DL$136)</f>
        <v>112491556</v>
      </c>
      <c r="DM142" s="119">
        <f>SUMIF($E$4:$E$136,"211",$DM$4:$DM$136)</f>
        <v>45200000</v>
      </c>
      <c r="DN142" s="119">
        <f>SUMIF($E$4:$E$136,"211",$DN$4:$DN$136)</f>
        <v>80000000</v>
      </c>
      <c r="DO142" s="119">
        <f>SUMIF($E$4:$E$136,"211",$DO$4:$DO$136)</f>
        <v>285223280</v>
      </c>
      <c r="DP142" s="119">
        <f>SUMIF($E$4:$E$136,"211",$DP$4:$DP$136)</f>
        <v>812600000</v>
      </c>
      <c r="DQ142" s="119">
        <f>SUMIF($E$4:$E$136,"211",$DQ$4:$DQ$136)</f>
        <v>0</v>
      </c>
      <c r="DR142" s="119">
        <f>SUMIF($E$4:$E$136,"211",$DR$4:$DR$136)</f>
        <v>0</v>
      </c>
      <c r="DS142" s="119">
        <f>SUMIF($E$4:$E$136,"211",$DS$4:$DS$136)</f>
        <v>0</v>
      </c>
      <c r="DT142" s="119">
        <f>SUMIF($E$4:$E$136,"211",$DT$4:$DT$136)</f>
        <v>223024250</v>
      </c>
      <c r="DU142" s="119">
        <f>SUMIF($E$4:$E$136,"211",$DU$4:$DU$136)</f>
        <v>550382523</v>
      </c>
    </row>
    <row r="143" spans="1:125" ht="18" customHeight="1" x14ac:dyDescent="0.3">
      <c r="C143" s="120"/>
      <c r="D143" s="110" t="s">
        <v>289</v>
      </c>
      <c r="E143" s="121">
        <v>301</v>
      </c>
      <c r="F143" s="111"/>
      <c r="G143" s="112">
        <f>SUMIF($E$4:$E$136,"301",$G$4:$G$136)</f>
        <v>2727269805</v>
      </c>
      <c r="H143" s="113">
        <f>SUMIF($E$4:$E$137,"301",$H$4:$H$137)</f>
        <v>344106222</v>
      </c>
      <c r="I143" s="113">
        <f>SUMIF($E$4:$E$137,"301",$I$4:$I$137)</f>
        <v>180000000</v>
      </c>
      <c r="J143" s="113">
        <f>SUMIF($E$4:$E$137,"301",$J$4:$J$137)</f>
        <v>0</v>
      </c>
      <c r="K143" s="112">
        <f>SUMIF($E$4:$E$136,"301",$K$4:$K$136)</f>
        <v>0</v>
      </c>
      <c r="L143" s="111">
        <f>SUMIF($E$4:$E$136,"301",$L$4:$L$136)</f>
        <v>208000000</v>
      </c>
      <c r="M143" s="111">
        <f>SUMIF($E$4:$E$136,"301",$M$4:$M$136)</f>
        <v>0</v>
      </c>
      <c r="N143" s="111">
        <f>SUMIF($E$4:$E$136,"301",$N$4:$N$136)</f>
        <v>0</v>
      </c>
      <c r="O143" s="111">
        <f>SUMIF($E$4:$E$136,"301",$O$4:$O$136)</f>
        <v>0</v>
      </c>
      <c r="P143" s="111">
        <f>SUMIF($E$4:$E$136,"301",$P$4:$P$136)</f>
        <v>0</v>
      </c>
      <c r="Q143" s="111">
        <f>SUMIF($E$4:$E$136,"301",$Q$4:$Q$136)</f>
        <v>0</v>
      </c>
      <c r="R143" s="111">
        <f>SUMIF($E$4:$E$136,"301",$R$4:$R$136)</f>
        <v>0</v>
      </c>
      <c r="S143" s="111">
        <f>SUMIF($E$4:$E$136,"301",$S$4:$S$136)</f>
        <v>0</v>
      </c>
      <c r="T143" s="111">
        <f>SUMIF($E$4:$E$136,"301",$T$4:$T$136)</f>
        <v>0</v>
      </c>
      <c r="U143" s="111">
        <f>SUMIF($E$4:$E$136,"301",$U$4:$U$136)</f>
        <v>0</v>
      </c>
      <c r="V143" s="111">
        <f>SUMIF($E$4:$E$136,"301",$V$4:$V$136)</f>
        <v>0</v>
      </c>
      <c r="W143" s="111">
        <f>SUMIF($E$4:$E$136,"301",$W$4:$W$136)</f>
        <v>100000000</v>
      </c>
      <c r="X143" s="111">
        <f>SUMIF($E$4:$E$136,"301",$X$4:$X$136)</f>
        <v>32712008</v>
      </c>
      <c r="Y143" s="111">
        <f>SUMIF($E$4:$E$136,"301",$Y$4:$Y$136)</f>
        <v>0</v>
      </c>
      <c r="Z143" s="111">
        <f>SUMIF($E$4:$E$136,"301",$Z$4:$Z$136)</f>
        <v>1770728185</v>
      </c>
      <c r="AA143" s="111"/>
      <c r="AB143" s="111">
        <f>SUMIF($E$4:$E$136,"301",$AB$4:$AB$136)</f>
        <v>0</v>
      </c>
      <c r="AC143" s="111">
        <f>SUMIF($E$4:$E$136,"301",$AC$4:$AC$136)</f>
        <v>91723390</v>
      </c>
      <c r="AD143" s="114">
        <f t="shared" si="149"/>
        <v>0.76188534672681574</v>
      </c>
      <c r="AE143" s="112">
        <f>SUMIF($E$4:$E$136,"301",$AE$4:$AE$136)</f>
        <v>2077866901</v>
      </c>
      <c r="AF143" s="112">
        <f>SUMIF($E$4:$E$136,"301",$AF$4:$AF$136)</f>
        <v>328965376</v>
      </c>
      <c r="AG143" s="112">
        <f>SUMIF($E$4:$E$136,"301",$AG$4:$AG$136)</f>
        <v>120785000</v>
      </c>
      <c r="AH143" s="112">
        <f>SUMIF($E$4:$E$136,"301",$AH$4:$AH$136)</f>
        <v>0</v>
      </c>
      <c r="AI143" s="112">
        <f>SUMIF($E$4:$E$136,"301",$AI$4:$AI$136)</f>
        <v>0</v>
      </c>
      <c r="AJ143" s="112">
        <f>SUMIF($E$4:$E$136,"301",$AJ$4:$AJ$136)</f>
        <v>150000000</v>
      </c>
      <c r="AK143" s="112">
        <f>SUMIF($E$4:$E$136,"301",$AK$4:$AK$136)</f>
        <v>0</v>
      </c>
      <c r="AL143" s="112">
        <f>SUMIF($E$4:$E$136,"301",$AL$4:$AL$136)</f>
        <v>0</v>
      </c>
      <c r="AM143" s="112">
        <f>SUMIF($E$4:$E$136,"301",$AM$4:$AM$136)</f>
        <v>0</v>
      </c>
      <c r="AN143" s="112">
        <f>SUMIF($E$4:$E$136,"301",$AN$4:$AN$136)</f>
        <v>0</v>
      </c>
      <c r="AO143" s="112">
        <f>SUMIF($E$4:$E$136,"301",$AO$4:$AO$136)</f>
        <v>0</v>
      </c>
      <c r="AP143" s="112">
        <f>SUMIF($E$4:$E$136,"301",$AP$4:$AP$136)</f>
        <v>0</v>
      </c>
      <c r="AQ143" s="112">
        <f>SUMIF($E$4:$E$136,"301",$AQ$4:$AQ$136)</f>
        <v>0</v>
      </c>
      <c r="AR143" s="112">
        <f>SUMIF($E$4:$E$136,"301",$AR$4:$AR$136)</f>
        <v>0</v>
      </c>
      <c r="AS143" s="112">
        <f>SUMIF($E$4:$E$136,"301",$AS$4:$AS$136)</f>
        <v>0</v>
      </c>
      <c r="AT143" s="112">
        <f>SUMIF($E$4:$E$136,"301",$AT$4:$AT$136)</f>
        <v>0</v>
      </c>
      <c r="AU143" s="112">
        <f>SUMIF($E$4:$E$136,"301",$AU$4:$AU$136)</f>
        <v>0</v>
      </c>
      <c r="AV143" s="112">
        <f>SUMIF($E$4:$E$136,"301",$AV$4:$AV$136)</f>
        <v>0</v>
      </c>
      <c r="AW143" s="112">
        <f>SUMIF($E$4:$E$136,"301",$AW$4:$AW$136)</f>
        <v>0</v>
      </c>
      <c r="AX143" s="112">
        <f>SUMIF($E$4:$E$136,"301",$AX$4:$AX$136)</f>
        <v>1427316525</v>
      </c>
      <c r="AY143" s="112">
        <f>SUMIF($E$4:$E$136,"301",$AY$4:$AY$136)</f>
        <v>0</v>
      </c>
      <c r="AZ143" s="112"/>
      <c r="BA143" s="112">
        <f>SUMIF($E$4:$E$136,"301",$BA$4:$BA$136)</f>
        <v>50800000</v>
      </c>
      <c r="BB143" s="97">
        <f t="shared" si="150"/>
        <v>0.23811465327318426</v>
      </c>
      <c r="BC143" s="24">
        <f t="shared" si="151"/>
        <v>649402904</v>
      </c>
      <c r="BD143" s="115">
        <f>SUMIF($E$4:$E$136,"301",$BD$4:$BD$136)</f>
        <v>15140846</v>
      </c>
      <c r="BE143" s="115">
        <f>SUMIF($E$4:$E$136,"301",$BE$4:$BE$136)</f>
        <v>59215000</v>
      </c>
      <c r="BF143" s="115">
        <f>SUMIF($E$4:$E$136,"301",$BF$4:$BF$136)</f>
        <v>0</v>
      </c>
      <c r="BG143" s="115">
        <f>SUMIF($E$4:$E$136,"301",$BG$4:$BG$136)</f>
        <v>0</v>
      </c>
      <c r="BH143" s="115">
        <f>SUMIF($E$4:$E$136,"301",$BH$4:$BH$136)</f>
        <v>58000000</v>
      </c>
      <c r="BI143" s="115">
        <f>SUMIF($E$4:$E$136,"301",$BI$4:$BI$136)</f>
        <v>0</v>
      </c>
      <c r="BJ143" s="115">
        <f>SUMIF($E$4:$E$136,"301",$BJ$4:$BJ$136)</f>
        <v>0</v>
      </c>
      <c r="BK143" s="115">
        <f>SUMIF($E$4:$E$136,"301",$BK$4:$BK$136)</f>
        <v>0</v>
      </c>
      <c r="BL143" s="115">
        <f>SUMIF($E$4:$E$136,"301",$BL$4:$BL$136)</f>
        <v>0</v>
      </c>
      <c r="BM143" s="115">
        <f>SUMIF($E$4:$E$136,"301",$BM$4:$BM$136)</f>
        <v>0</v>
      </c>
      <c r="BN143" s="115">
        <f>SUMIF($E$4:$E$136,"301",$BN$4:$BN$136)</f>
        <v>0</v>
      </c>
      <c r="BO143" s="115">
        <f>SUMIF($E$4:$E$136,"301",$BO$4:$BO$136)</f>
        <v>0</v>
      </c>
      <c r="BP143" s="115">
        <f>SUMIF($E$4:$E$136,"301",$BP$4:$BP$136)</f>
        <v>0</v>
      </c>
      <c r="BQ143" s="115">
        <f>SUMIF($E$4:$E$136,"301",$BQ$4:$BQ$136)</f>
        <v>0</v>
      </c>
      <c r="BR143" s="115">
        <f>SUMIF($E$4:$E$136,"301",$BR$4:$BR$136)</f>
        <v>0</v>
      </c>
      <c r="BS143" s="115">
        <f>SUMIF($E$4:$E$136,"301",$BS$4:$BS$136)</f>
        <v>100000000</v>
      </c>
      <c r="BT143" s="115">
        <f>SUMIF($E$4:$E$136,"301",$BT$4:$BT$136)</f>
        <v>32712008</v>
      </c>
      <c r="BU143" s="115">
        <f>SUMIF($E$4:$E$136,"301",$BU$4:$BU$136)</f>
        <v>0</v>
      </c>
      <c r="BV143" s="115">
        <f>SUMIF($E$4:$E$136,"301",$BV$4:$BV$136)</f>
        <v>343411660</v>
      </c>
      <c r="BW143" s="115">
        <f>SUMIF($E$4:$E$136,"301",$BW$4:$BW$136)</f>
        <v>0</v>
      </c>
      <c r="BX143" s="115">
        <f>SUMIF($E$4:$E$136,"301",$BX$4:$BX$136)</f>
        <v>0</v>
      </c>
      <c r="BY143" s="116">
        <f>SUMIF($E$4:$E$136,"301",$BY$4:$BY$136)</f>
        <v>40923390</v>
      </c>
      <c r="BZ143" s="117">
        <f t="shared" si="152"/>
        <v>0.24708954382311288</v>
      </c>
      <c r="CA143" s="29">
        <f t="shared" si="153"/>
        <v>673879852</v>
      </c>
      <c r="CB143" s="112">
        <f>SUMIF($E$4:$E$136,"301",$CB$4:$CB$136)</f>
        <v>0</v>
      </c>
      <c r="CC143" s="112">
        <f>SUMIF($E$4:$E$136,"301",$CC$4:$CC$136)</f>
        <v>117745003</v>
      </c>
      <c r="CD143" s="112">
        <f>SUMIF($E$4:$E$136,"301",$CD$4:$CD$136)</f>
        <v>0</v>
      </c>
      <c r="CE143" s="112">
        <f>SUMIF($E$4:$E$136,"301",$CE$4:$CE$136)</f>
        <v>0</v>
      </c>
      <c r="CF143" s="112">
        <f>SUMIF($E$4:$E$136,"301",$CF$4:$CF$136)</f>
        <v>139746671</v>
      </c>
      <c r="CG143" s="112">
        <f>SUMIF($E$4:$E$136,"301",$CG$4:$CG$136)</f>
        <v>0</v>
      </c>
      <c r="CH143" s="112">
        <f>SUMIF($E$4:$E$136,"301",$CH$4:$CH$136)</f>
        <v>0</v>
      </c>
      <c r="CI143" s="112">
        <f>SUMIF($E$4:$E$136,"301",$CI$4:$CI$136)</f>
        <v>0</v>
      </c>
      <c r="CJ143" s="112">
        <f>SUMIF($E$4:$E$136,"301",$CJ$4:$CJ$136)</f>
        <v>0</v>
      </c>
      <c r="CK143" s="112">
        <f>SUMIF($E$4:$E$136,"301",$CK$4:$CK$136)</f>
        <v>0</v>
      </c>
      <c r="CL143" s="112">
        <f>SUMIF($E$4:$E$136,"301",$CL$4:$CL$136)</f>
        <v>0</v>
      </c>
      <c r="CM143" s="112">
        <f>SUMIF($E$4:$E$136,"301",$CM$4:$CM$136)</f>
        <v>0</v>
      </c>
      <c r="CN143" s="112">
        <f>SUMIF($E$4:$E$136,"301",$CN$4:$CN$136)</f>
        <v>0</v>
      </c>
      <c r="CO143" s="112">
        <f>SUMIF($E$4:$E$136,"301",$CO$4:$CO$136)</f>
        <v>0</v>
      </c>
      <c r="CP143" s="112">
        <f>SUMIF($E$4:$E$136,"301",$CP$4:$CP$136)</f>
        <v>0</v>
      </c>
      <c r="CQ143" s="112">
        <f>SUMIF($E$4:$E$136,"301",$CQ$4:$CQ$136)</f>
        <v>0</v>
      </c>
      <c r="CR143" s="112">
        <f>SUMIF($E$4:$E$136,"301",$CR$4:$CR$136)</f>
        <v>0</v>
      </c>
      <c r="CS143" s="112">
        <f>SUMIF($E$4:$E$136,"301",$CS$4:$CS$136)</f>
        <v>0</v>
      </c>
      <c r="CT143" s="112">
        <f>SUMIF($E$4:$E$136,"301",$CT$4:$CT$136)</f>
        <v>400328178</v>
      </c>
      <c r="CU143" s="112">
        <f>SUMIF($E$4:$E$136,"301",$CU$4:$CU$136)</f>
        <v>0</v>
      </c>
      <c r="CV143" s="118"/>
      <c r="CW143" s="118">
        <f>SUMIF($E$4:$E$136,"301",$CW$4:$CW$136)</f>
        <v>16060000</v>
      </c>
      <c r="CX143" s="21">
        <f t="shared" si="154"/>
        <v>0.75291045617688712</v>
      </c>
      <c r="CY143" s="24">
        <f ca="1">SUM(CZ143:DU143)</f>
        <v>2053389953</v>
      </c>
      <c r="CZ143" s="115">
        <f ca="1">SUMIF($E$4:$E$137,"301",$CZ$4:$CZ$136)</f>
        <v>344106222</v>
      </c>
      <c r="DA143" s="115">
        <f>SUMIF($E$4:$E$136,"301",$DA$4:$DA$136)</f>
        <v>62254997</v>
      </c>
      <c r="DB143" s="115">
        <f>SUMIF($E$4:$E$136,"301",$DB$4:$DB$136)</f>
        <v>0</v>
      </c>
      <c r="DC143" s="115">
        <f>SUMIF($E$4:$E$136,"301",$DC$4:$DC$136)</f>
        <v>0</v>
      </c>
      <c r="DD143" s="115">
        <f>SUMIF($E$4:$E$136,"301",$DD$4:$DD$136)</f>
        <v>68253329</v>
      </c>
      <c r="DE143" s="115">
        <f>SUMIF($E$4:$E$136,"301",$DE$4:$DE$136)</f>
        <v>0</v>
      </c>
      <c r="DF143" s="115">
        <f>SUMIF($E$4:$E$136,"301",$DF$4:$DF$136)</f>
        <v>0</v>
      </c>
      <c r="DG143" s="115">
        <f>SUMIF($E$4:$E$136,"301",$DG$4:$DG$136)</f>
        <v>0</v>
      </c>
      <c r="DH143" s="115">
        <f>SUMIF($E$4:$E$136,"301",$DH$4:$DH$136)</f>
        <v>0</v>
      </c>
      <c r="DI143" s="119">
        <f>SUMIF($E$4:$E$136,"301",$DI$4:$DI$136)</f>
        <v>0</v>
      </c>
      <c r="DJ143" s="119">
        <f>SUMIF($E$4:$E$136,"301",$DJ$4:$DJ$136)</f>
        <v>0</v>
      </c>
      <c r="DK143" s="119">
        <f>SUMIF($E$4:$E$136,"301",$DK$4:$DK$136)</f>
        <v>0</v>
      </c>
      <c r="DL143" s="119">
        <f>SUMIF($E$4:$E$136,"301",$DL$4:$DL$136)</f>
        <v>0</v>
      </c>
      <c r="DM143" s="119">
        <f>SUMIF($E$4:$E$136,"301",$DM$4:$DM$136)</f>
        <v>0</v>
      </c>
      <c r="DN143" s="119">
        <f>SUMIF($E$4:$E$136,"301",$DN$4:$DN$136)</f>
        <v>0</v>
      </c>
      <c r="DO143" s="119">
        <f>SUMIF($E$4:$E$136,"301",$DO$4:$DO$136)</f>
        <v>100000000</v>
      </c>
      <c r="DP143" s="119">
        <f>SUMIF($E$4:$E$136,"301",$DP$4:$DP$136)</f>
        <v>32712008</v>
      </c>
      <c r="DQ143" s="119">
        <f>SUMIF($E$4:$E$136,"301",$DQ$4:$DQ$136)</f>
        <v>0</v>
      </c>
      <c r="DR143" s="119">
        <f>SUMIF($E$4:$E$136,"301",$DR$4:$DR$136)</f>
        <v>1370400007</v>
      </c>
      <c r="DS143" s="119">
        <f>SUMIF($E$4:$E$136,"301",$DS$4:$DS$136)</f>
        <v>0</v>
      </c>
      <c r="DT143" s="119">
        <f>SUMIF($E$4:$E$136,"301",$DT$4:$DT$136)</f>
        <v>0</v>
      </c>
      <c r="DU143" s="119">
        <f>SUMIF($E$4:$E$136,"301",$DU$4:$DU$136)</f>
        <v>75663390</v>
      </c>
    </row>
    <row r="144" spans="1:125" ht="16.5" customHeight="1" x14ac:dyDescent="0.3">
      <c r="C144" s="120"/>
      <c r="D144" s="110" t="s">
        <v>385</v>
      </c>
      <c r="E144" s="103">
        <v>310</v>
      </c>
      <c r="F144" s="111"/>
      <c r="G144" s="112">
        <f>SUMIF($E$4:$E$136,"310",$G$4:$G$136)</f>
        <v>748000000</v>
      </c>
      <c r="H144" s="113">
        <f>SUMIF($E$4:$E$136,"310",$H$4:$H$136)</f>
        <v>0</v>
      </c>
      <c r="I144" s="113">
        <f>SUMIF($E$4:$E$136,"310",$I$4:$I$136)</f>
        <v>540000000</v>
      </c>
      <c r="J144" s="113">
        <f>SUMIF($E$4:$E$137,"310",$J$4:$J$137)</f>
        <v>0</v>
      </c>
      <c r="K144" s="112">
        <f>SUMIF($E$4:$E$136,"310",$K$4:$K$136)</f>
        <v>0</v>
      </c>
      <c r="L144" s="111">
        <f>SUMIF($E$4:$E$136,"310",$L$4:$L$136)</f>
        <v>0</v>
      </c>
      <c r="M144" s="111">
        <f>SUMIF($E$4:$E$136,"310",$M$4:$M$136)</f>
        <v>0</v>
      </c>
      <c r="N144" s="111">
        <f>SUMIF($E$4:$E$136,"310",$N$4:$N$136)</f>
        <v>0</v>
      </c>
      <c r="O144" s="111">
        <f>SUMIF($E$4:$E$136,"310",$O$4:$O$136)</f>
        <v>0</v>
      </c>
      <c r="P144" s="111">
        <f>SUMIF($E$4:$E$136,"310",$P$4:$P$136)</f>
        <v>0</v>
      </c>
      <c r="Q144" s="111">
        <f>SUMIF($E$4:$E$136,"310",$Q$4:$Q$136)</f>
        <v>0</v>
      </c>
      <c r="R144" s="111">
        <f>SUMIF($E$4:$E$136,"310",$R$4:$R$136)</f>
        <v>0</v>
      </c>
      <c r="S144" s="111">
        <f>SUMIF($E$4:$E$136,"310",$S$4:$S$136)</f>
        <v>0</v>
      </c>
      <c r="T144" s="111">
        <f>SUMIF($E$4:$E$136,"310",$T$4:$T$136)</f>
        <v>0</v>
      </c>
      <c r="U144" s="111">
        <f>SUMIF($E$4:$E$136,"310",$U$4:$U$136)</f>
        <v>0</v>
      </c>
      <c r="V144" s="111">
        <f>SUMIF($E$4:$E$136,"310",$V$4:$V$136)</f>
        <v>0</v>
      </c>
      <c r="W144" s="111">
        <f>SUMIF($E$4:$E$136,"310",$W$4:$W$136)</f>
        <v>76000000</v>
      </c>
      <c r="X144" s="111">
        <f>SUMIF($E$4:$E$136,"310",$X$4:$X$136)</f>
        <v>54000000</v>
      </c>
      <c r="Y144" s="111">
        <f>SUMIF($E$4:$E$136,"310",$Y$4:$Y$136)</f>
        <v>0</v>
      </c>
      <c r="Z144" s="111">
        <f>SUMIF($E$4:$E$127,"310",$Z$4:$Z$127)</f>
        <v>0</v>
      </c>
      <c r="AA144" s="111"/>
      <c r="AB144" s="111">
        <f>SUMIF($E$4:$E$136,"310",$AB$4:$AB$136)</f>
        <v>0</v>
      </c>
      <c r="AC144" s="111">
        <f>SUMIF($E$4:$E$136,"310",$AC$4:$AC$136)</f>
        <v>78000000</v>
      </c>
      <c r="AD144" s="114">
        <f t="shared" si="149"/>
        <v>0.27085561497326205</v>
      </c>
      <c r="AE144" s="112">
        <f>SUMIF($E$4:$E$136,"310",$AE$4:$AE$136)</f>
        <v>202600000</v>
      </c>
      <c r="AF144" s="112">
        <f>SUMIF($E$4:$E$136,"310",$AF$4:$AF$136)</f>
        <v>0</v>
      </c>
      <c r="AG144" s="112">
        <f>SUMIF($E$4:$E$136,"310",$AG$4:$AG$136)</f>
        <v>152000000</v>
      </c>
      <c r="AH144" s="112">
        <f>SUMIF($E$4:$E$136,"310",$AH$4:$AH$136)</f>
        <v>0</v>
      </c>
      <c r="AI144" s="112">
        <f>SUMIF($E$4:$E$136,"310",$AI$4:$AI$136)</f>
        <v>0</v>
      </c>
      <c r="AJ144" s="112">
        <f>SUMIF($E$4:$E$136,"310",$AJ$4:$AJ$136)</f>
        <v>0</v>
      </c>
      <c r="AK144" s="112">
        <f>SUMIF($E$4:$E$136,"310",$AK$4:$AK$136)</f>
        <v>0</v>
      </c>
      <c r="AL144" s="112">
        <f>SUMIF($E$4:$E$136,"310",$AL$4:$AL$136)</f>
        <v>0</v>
      </c>
      <c r="AM144" s="112">
        <f>SUMIF($E$4:$E$136,"310",$AM$4:$AM$136)</f>
        <v>0</v>
      </c>
      <c r="AN144" s="112">
        <f>SUMIF($E$4:$E$136,"310",$AN$4:$AN$136)</f>
        <v>0</v>
      </c>
      <c r="AO144" s="112">
        <f>SUMIF($E$4:$E$136,"310",$AO$4:$AO$136)</f>
        <v>0</v>
      </c>
      <c r="AP144" s="112">
        <f>SUMIF($E$4:$E$136,"310",$AP$4:$AP$136)</f>
        <v>0</v>
      </c>
      <c r="AQ144" s="112">
        <f>SUMIF($E$4:$E$136,"310",$AQ$4:$AQ$136)</f>
        <v>0</v>
      </c>
      <c r="AR144" s="112">
        <f>SUMIF($E$4:$E$136,"310",$AR$4:$AR$136)</f>
        <v>0</v>
      </c>
      <c r="AS144" s="112">
        <f>SUMIF($E$4:$E$136,"310",$AS$4:$AS$136)</f>
        <v>0</v>
      </c>
      <c r="AT144" s="112">
        <f>SUMIF($E$4:$E$136,"310",$AT$4:$AT$136)</f>
        <v>0</v>
      </c>
      <c r="AU144" s="112">
        <f>SUMIF($E$4:$E$136,"310",$AU$4:$AU$136)</f>
        <v>27000000</v>
      </c>
      <c r="AV144" s="112">
        <f>SUMIF($E$4:$E$136,"310",$AV$4:$AV$136)</f>
        <v>0</v>
      </c>
      <c r="AW144" s="112">
        <f>SUMIF($E$4:$E$136,"310",$AW$4:$AW$136)</f>
        <v>0</v>
      </c>
      <c r="AX144" s="112">
        <f>SUMIF($E$4:$E$136,"310",$AX$4:$AX$136)</f>
        <v>0</v>
      </c>
      <c r="AY144" s="112">
        <f>SUMIF($E$4:$E$136,"310",$AY$4:$AY$136)</f>
        <v>0</v>
      </c>
      <c r="AZ144" s="112"/>
      <c r="BA144" s="112">
        <f>SUMIF($E$4:$E$136,"310",$BA$4:$BA$136)</f>
        <v>23600000</v>
      </c>
      <c r="BB144" s="97">
        <f t="shared" si="150"/>
        <v>0.72914438502673795</v>
      </c>
      <c r="BC144" s="24">
        <f t="shared" si="151"/>
        <v>545400000</v>
      </c>
      <c r="BD144" s="115">
        <f>SUMIF($E$4:$E$136,"310",$BD$4:$BD$136)</f>
        <v>0</v>
      </c>
      <c r="BE144" s="115">
        <f>SUMIF($E$4:$E$136,"310",$BE$4:$BE$136)</f>
        <v>388000000</v>
      </c>
      <c r="BF144" s="115">
        <f>SUMIF($E$4:$E$136,"310",$BF$4:$BF$136)</f>
        <v>0</v>
      </c>
      <c r="BG144" s="115">
        <f>SUMIF($E$4:$E$136,"310",$BG$4:$BG$136)</f>
        <v>0</v>
      </c>
      <c r="BH144" s="115">
        <f>SUMIF($E$4:$E$136,"310",$BH$4:$BH$136)</f>
        <v>0</v>
      </c>
      <c r="BI144" s="115">
        <f>SUMIF($E$4:$E$136,"310",$BI$4:$BI$136)</f>
        <v>0</v>
      </c>
      <c r="BJ144" s="115">
        <f>SUMIF($E$4:$E$136,"310",$BJ$4:$BJ$136)</f>
        <v>0</v>
      </c>
      <c r="BK144" s="115">
        <f>SUMIF($E$4:$E$136,"310",$BK$4:$BK$136)</f>
        <v>0</v>
      </c>
      <c r="BL144" s="115">
        <f>SUMIF($E$4:$E$136,"310",$BL$4:$BL$136)</f>
        <v>0</v>
      </c>
      <c r="BM144" s="115">
        <f>SUMIF($E$4:$E$136,"310",$BM$4:$BM$136)</f>
        <v>0</v>
      </c>
      <c r="BN144" s="115">
        <f>SUMIF($E$4:$E$136,"310",$BN$4:$BN$136)</f>
        <v>0</v>
      </c>
      <c r="BO144" s="115">
        <f>SUMIF($E$4:$E$136,"310",$BO$4:$BO$136)</f>
        <v>0</v>
      </c>
      <c r="BP144" s="115">
        <f>SUMIF($E$4:$E$136,"310",$BP$4:$BP$136)</f>
        <v>0</v>
      </c>
      <c r="BQ144" s="115">
        <f>SUMIF($E$4:$E$136,"310",$BQ$4:$BQ$136)</f>
        <v>0</v>
      </c>
      <c r="BR144" s="115">
        <f>SUMIF($E$4:$E$136,"310",$BR$4:$BR$136)</f>
        <v>0</v>
      </c>
      <c r="BS144" s="115">
        <f>SUMIF($E$4:$E$136,"310",$BS$4:$BS$136)</f>
        <v>49000000</v>
      </c>
      <c r="BT144" s="115">
        <f>SUMIF($E$4:$E$136,"310",$BT$4:$BT$136)</f>
        <v>54000000</v>
      </c>
      <c r="BU144" s="115">
        <f>SUMIF($E$4:$E$136,"310",$BU$4:$BU$136)</f>
        <v>0</v>
      </c>
      <c r="BV144" s="115">
        <f>SUMIF($E$4:$E$136,"310",$BV$4:$BV$136)</f>
        <v>0</v>
      </c>
      <c r="BW144" s="115">
        <f>SUMIF($E$4:$E$136,"310",$BW$4:$BW$136)</f>
        <v>0</v>
      </c>
      <c r="BX144" s="115">
        <f>SUMIF($E$4:$E$136,"310",$BX$4:$BX$136)</f>
        <v>0</v>
      </c>
      <c r="BY144" s="116">
        <f>SUMIF($E$4:$E$136,"310",$BY$4:$BY$136)</f>
        <v>54400000</v>
      </c>
      <c r="BZ144" s="117">
        <f t="shared" si="152"/>
        <v>9.3846232620320852E-2</v>
      </c>
      <c r="CA144" s="29">
        <f t="shared" si="153"/>
        <v>70196982</v>
      </c>
      <c r="CB144" s="112">
        <f>SUMIF($E$4:$E$136,"310",$CB$4:$CB$136)</f>
        <v>0</v>
      </c>
      <c r="CC144" s="112">
        <f>SUMIF($E$4:$E$136,"310",$CC$4:$CC$136)</f>
        <v>60596982</v>
      </c>
      <c r="CD144" s="112">
        <f>SUMIF($E$4:$E$136,"310",$CD$4:$CD$136)</f>
        <v>0</v>
      </c>
      <c r="CE144" s="112">
        <f>SUMIF($E$4:$E$136,"310",$CE$4:$CE$136)</f>
        <v>0</v>
      </c>
      <c r="CF144" s="112">
        <f>SUMIF($E$4:$E$136,"310",$CF$4:$CF$136)</f>
        <v>0</v>
      </c>
      <c r="CG144" s="112">
        <f>SUMIF($E$4:$E$136,"310",$CG$4:$CG$136)</f>
        <v>0</v>
      </c>
      <c r="CH144" s="112">
        <f>SUMIF($E$4:$E$136,"310",$CH$4:$CH$136)</f>
        <v>0</v>
      </c>
      <c r="CI144" s="112">
        <f>SUMIF($E$4:$E$136,"310",$CI$4:$CI$136)</f>
        <v>0</v>
      </c>
      <c r="CJ144" s="112">
        <f>SUMIF($E$4:$E$136,"310",$CJ$4:$CJ$136)</f>
        <v>0</v>
      </c>
      <c r="CK144" s="112">
        <f>SUMIF($E$4:$E$136,"310",$CK$4:$CK$136)</f>
        <v>0</v>
      </c>
      <c r="CL144" s="112">
        <f>SUMIF($E$4:$E$136,"310",$CL$4:$CL$136)</f>
        <v>0</v>
      </c>
      <c r="CM144" s="112">
        <f>SUMIF($E$4:$E$136,"310",$CM$4:$CM$136)</f>
        <v>0</v>
      </c>
      <c r="CN144" s="112">
        <f>SUMIF($E$4:$E$136,"310",$CN$4:$CN$136)</f>
        <v>0</v>
      </c>
      <c r="CO144" s="112">
        <f>SUMIF($E$4:$E$136,"310",$CO$4:$CO$136)</f>
        <v>0</v>
      </c>
      <c r="CP144" s="112">
        <f>SUMIF($E$4:$E$136,"310",$CP$4:$CP$136)</f>
        <v>0</v>
      </c>
      <c r="CQ144" s="112">
        <f>SUMIF($E$4:$E$136,"310",$CQ$4:$CQ$136)</f>
        <v>0</v>
      </c>
      <c r="CR144" s="112">
        <f>SUMIF($E$4:$E$136,"310",$CR$4:$CR$136)</f>
        <v>0</v>
      </c>
      <c r="CS144" s="112">
        <f>SUMIF($E$4:$E$136,"310",$CS$4:$CS$136)</f>
        <v>0</v>
      </c>
      <c r="CT144" s="112">
        <f>SUMIF($E$4:$E$136,"310",$CT$4:$CT$136)</f>
        <v>0</v>
      </c>
      <c r="CU144" s="112">
        <f>SUMIF($E$4:$E$136,"310",$CU$4:$CU$136)</f>
        <v>0</v>
      </c>
      <c r="CV144" s="118"/>
      <c r="CW144" s="118">
        <f>SUMIF($E$4:$E$136,"310",$CW$4:$CW$136)</f>
        <v>9600000</v>
      </c>
      <c r="CX144" s="21">
        <f t="shared" si="154"/>
        <v>0.90615376737967912</v>
      </c>
      <c r="CY144" s="24">
        <f t="shared" si="155"/>
        <v>677803018</v>
      </c>
      <c r="CZ144" s="115">
        <f>SUMIF($E$4:$E$136,"310",$CZ$4:$CZ$136)</f>
        <v>0</v>
      </c>
      <c r="DA144" s="115">
        <f>SUMIF($E$4:$E$136,"310",$DA$4:$DA$136)</f>
        <v>479403018</v>
      </c>
      <c r="DB144" s="115">
        <f>SUMIF($E$4:$E$136,"310",$DB$4:$DB$136)</f>
        <v>0</v>
      </c>
      <c r="DC144" s="115">
        <f>SUMIF($E$4:$E$136,"310",$DC$4:$DC$136)</f>
        <v>0</v>
      </c>
      <c r="DD144" s="115">
        <f>SUMIF($E$4:$E$136,"310",$DD$4:$DD$136)</f>
        <v>0</v>
      </c>
      <c r="DE144" s="115">
        <f>SUMIF($E$4:$E$136,"310",$DE$4:$DE$136)</f>
        <v>0</v>
      </c>
      <c r="DF144" s="115">
        <f>SUMIF($E$4:$E$136,"310",$DF$4:$DF$136)</f>
        <v>0</v>
      </c>
      <c r="DG144" s="115">
        <f>SUMIF($E$4:$E$136,"310",$DG$4:$DG$136)</f>
        <v>0</v>
      </c>
      <c r="DH144" s="115">
        <f>SUMIF($E$4:$E$136,"310",$DH$4:$DH$136)</f>
        <v>0</v>
      </c>
      <c r="DI144" s="119">
        <f>SUMIF($E$4:$E$136,"310",$DI$4:$DI$136)</f>
        <v>0</v>
      </c>
      <c r="DJ144" s="119">
        <f>SUMIF($E$4:$E$136,"310",$DJ$4:$DJ$136)</f>
        <v>0</v>
      </c>
      <c r="DK144" s="119">
        <f>SUMIF($E$4:$E$136,"310",$DK$4:$DK$136)</f>
        <v>0</v>
      </c>
      <c r="DL144" s="119">
        <f>SUMIF($E$4:$E$136,"310",$DL$4:$DL$136)</f>
        <v>0</v>
      </c>
      <c r="DM144" s="119">
        <f>SUMIF($E$4:$E$136,"310",$DM$4:$DM$136)</f>
        <v>0</v>
      </c>
      <c r="DN144" s="119">
        <f>SUMIF($E$4:$E$136,"310",$DN$4:$DN$136)</f>
        <v>0</v>
      </c>
      <c r="DO144" s="119">
        <f>SUMIF($E$4:$E$136,"310",$DO$4:$DO$136)</f>
        <v>76000000</v>
      </c>
      <c r="DP144" s="119">
        <f>SUMIF($E$4:$E$136,"310",$DP$4:$DP$136)</f>
        <v>54000000</v>
      </c>
      <c r="DQ144" s="119">
        <f>SUMIF($E$4:$E$136,"310",$DQ$4:$DQ$136)</f>
        <v>0</v>
      </c>
      <c r="DR144" s="119">
        <f>SUMIF($E$4:$E$136,"310",$DR$4:$DR$136)</f>
        <v>0</v>
      </c>
      <c r="DS144" s="119">
        <f>SUMIF($E$4:$E$136,"310",$DS$4:$DS$136)</f>
        <v>0</v>
      </c>
      <c r="DT144" s="119">
        <f>SUMIF($E$4:$E$136,"310",$DT$4:$DT$136)</f>
        <v>0</v>
      </c>
      <c r="DU144" s="119">
        <f>SUMIF($E$4:$E$136,"310",$DU$4:$DU$136)</f>
        <v>68400000</v>
      </c>
    </row>
    <row r="145" spans="3:125" x14ac:dyDescent="0.3">
      <c r="C145" s="122"/>
      <c r="D145" s="110" t="s">
        <v>386</v>
      </c>
      <c r="E145" s="103">
        <v>410</v>
      </c>
      <c r="F145" s="111"/>
      <c r="G145" s="112">
        <f>SUMIF($E$4:$E$136,"410",$G$4:$G$136)</f>
        <v>7834200466</v>
      </c>
      <c r="H145" s="113">
        <f>SUMIF($E$4:$E$136,"410",$H$4:$H$136)</f>
        <v>0</v>
      </c>
      <c r="I145" s="113">
        <f>SUMIF($E$4:$E$137,"410",$I$4:$I$137)</f>
        <v>0</v>
      </c>
      <c r="J145" s="113">
        <f>SUMIF($E$4:$E$137,"410",$J$4:$J$137)</f>
        <v>0</v>
      </c>
      <c r="K145" s="112">
        <f>SUMIF($E$4:$E$136,"410",$K$4:$K$136)</f>
        <v>0</v>
      </c>
      <c r="L145" s="111">
        <f>SUMIF($E$4:$E$136,"410",$L$4:$L$136)</f>
        <v>0</v>
      </c>
      <c r="M145" s="111">
        <f>SUMIF($E$4:$E$136,"410",$M$4:$M$136)</f>
        <v>0</v>
      </c>
      <c r="N145" s="111">
        <f>SUMIF($E$4:$E$136,"410",$N$4:$N$136)</f>
        <v>2197337942</v>
      </c>
      <c r="O145" s="111">
        <f>SUMIF($E$4:$E$136,"410",$O$4:$O$136)</f>
        <v>0</v>
      </c>
      <c r="P145" s="111">
        <f>SUMIF($E$4:$E$136,"410",$P$4:$P$136)</f>
        <v>0</v>
      </c>
      <c r="Q145" s="111">
        <f>SUMIF($E$4:$E$136,"410",$Q$4:$Q$136)</f>
        <v>40000000</v>
      </c>
      <c r="R145" s="111">
        <f>SUMIF($E$4:$E$136,"410",$R$4:$R$136)</f>
        <v>701840643</v>
      </c>
      <c r="S145" s="111">
        <f>SUMIF($E$4:$E$136,"410",$S$4:$S$136)</f>
        <v>30000000</v>
      </c>
      <c r="T145" s="111">
        <f>SUMIF($E$4:$E$136,"410",$T$4:$T$136)</f>
        <v>60000000</v>
      </c>
      <c r="U145" s="111">
        <f>SUMIF($E$4:$E$136,"410",$U$4:$U$136)</f>
        <v>20000000</v>
      </c>
      <c r="V145" s="111">
        <f>SUMIF($E$4:$E$136,"410",$V$4:$V$136)</f>
        <v>3457651561</v>
      </c>
      <c r="W145" s="111">
        <f>SUMIF($E$4:$E$136,"410",$W$4:$W$136)</f>
        <v>90000000</v>
      </c>
      <c r="X145" s="111">
        <f>SUMIF($E$4:$E$136,"410",$X$4:$X$136)</f>
        <v>0</v>
      </c>
      <c r="Y145" s="111">
        <f>SUMIF($E$4:$E$127,"410",$Y$4:$Y$127)</f>
        <v>687105289</v>
      </c>
      <c r="Z145" s="111">
        <f>SUMIF($E$4:$E$127,"410",$Z$4:$Z$127)</f>
        <v>0</v>
      </c>
      <c r="AA145" s="111">
        <f>SUMIF($E$4:$E$136,"410",$AA$4:$AA$136)</f>
        <v>195020801</v>
      </c>
      <c r="AB145" s="111">
        <f>SUMIF($E$4:$E$136,"410",$AB$4:$AB$136)</f>
        <v>0</v>
      </c>
      <c r="AC145" s="111">
        <f>SUMIF($E$4:$E$136,"410",$AC$4:$AC$136)</f>
        <v>355244230</v>
      </c>
      <c r="AD145" s="114">
        <f t="shared" si="149"/>
        <v>0.21209695350678048</v>
      </c>
      <c r="AE145" s="112">
        <f>SUMIF($E$4:$E$136,"410",$AE$4:$AE$136)</f>
        <v>1661610052</v>
      </c>
      <c r="AF145" s="112">
        <f>SUMIF($E$4:$E$136,"410",$AF$4:$AF$136)</f>
        <v>0</v>
      </c>
      <c r="AG145" s="112">
        <f>SUMIF($E$4:$E$136,"410",$AG$4:$AG$136)</f>
        <v>0</v>
      </c>
      <c r="AH145" s="112">
        <f>SUMIF($E$4:$E$136,"410",$AH$4:$AH$136)</f>
        <v>0</v>
      </c>
      <c r="AI145" s="112">
        <f>SUMIF($E$4:$E$136,"410",$AI$4:$AI$136)</f>
        <v>0</v>
      </c>
      <c r="AJ145" s="112">
        <f>SUMIF($E$4:$E$136,"410",$AJ$4:$AJ$136)</f>
        <v>0</v>
      </c>
      <c r="AK145" s="112">
        <f>SUMIF($E$4:$E$136,"410",$AK$4:$AK$136)</f>
        <v>0</v>
      </c>
      <c r="AL145" s="112">
        <f>SUMIF($E$4:$E$136,"410",$AL$4:$AL$136)</f>
        <v>370158892</v>
      </c>
      <c r="AM145" s="112">
        <f>SUMIF($E$4:$E$136,"410",$AM$4:$AM$136)</f>
        <v>0</v>
      </c>
      <c r="AN145" s="112">
        <f>SUMIF($E$4:$E$136,"410",$AN$4:$AN$136)</f>
        <v>0</v>
      </c>
      <c r="AO145" s="112">
        <f>SUMIF($E$4:$E$136,"410",$AO$4:$AO$136)</f>
        <v>0</v>
      </c>
      <c r="AP145" s="112">
        <f>SUMIF($E$4:$E$136,"410",$AP$4:$AP$136)</f>
        <v>0</v>
      </c>
      <c r="AQ145" s="112">
        <f>SUMIF($E$4:$E$136,"410",$AQ$4:$AQ$136)</f>
        <v>0</v>
      </c>
      <c r="AR145" s="112">
        <f>SUMIF($E$4:$E$136,"410",$AR$4:$AR$136)</f>
        <v>0</v>
      </c>
      <c r="AS145" s="112">
        <f>SUMIF($E$4:$E$136,"410",$AS$4:$AS$136)</f>
        <v>0</v>
      </c>
      <c r="AT145" s="112">
        <f>SUMIF($E$4:$E$136,"410",$AT$4:$AT$136)</f>
        <v>881220521</v>
      </c>
      <c r="AU145" s="112">
        <f>SUMIF($E$4:$E$136,"410",$AU$4:$AU$136)</f>
        <v>90000000</v>
      </c>
      <c r="AV145" s="112">
        <f>SUMIF($E$4:$E$136,"410",$AV$4:$AV$136)</f>
        <v>0</v>
      </c>
      <c r="AW145" s="112">
        <f>SUMIF($E$4:$E$136,"410",$AW$4:$AW$136)</f>
        <v>158146881</v>
      </c>
      <c r="AX145" s="112">
        <f>SUMIF($E$4:$E$136,"410",$AX$4:$AX$136)</f>
        <v>0</v>
      </c>
      <c r="AY145" s="112">
        <f>SUMIF($E$4:$E$136,"410",$AY$4:$AY$136)</f>
        <v>91899873</v>
      </c>
      <c r="AZ145" s="112"/>
      <c r="BA145" s="112">
        <f>SUMIF($E$4:$E$136,"410",$BA$4:$BA$136)</f>
        <v>70183885</v>
      </c>
      <c r="BB145" s="97">
        <f t="shared" si="150"/>
        <v>0.78790304649321952</v>
      </c>
      <c r="BC145" s="24">
        <f>SUM(BD145:BY145)</f>
        <v>6172590414</v>
      </c>
      <c r="BD145" s="115">
        <f>SUMIF($E$4:$E$136,"410",$BD$4:$BD$136)</f>
        <v>0</v>
      </c>
      <c r="BE145" s="115">
        <f>SUMIF($E$4:$E$136,"410",$BE$4:$BE$136)</f>
        <v>0</v>
      </c>
      <c r="BF145" s="115">
        <f>SUMIF($E$4:$E$136,"410",$BF$4:$BF$136)</f>
        <v>0</v>
      </c>
      <c r="BG145" s="115">
        <f>SUMIF($E$4:$E$136,"410",$BG$4:$BG$136)</f>
        <v>0</v>
      </c>
      <c r="BH145" s="115">
        <f>SUMIF($E$4:$E$136,"410",$BH$4:$BH$136)</f>
        <v>0</v>
      </c>
      <c r="BI145" s="115">
        <f>SUMIF($E$4:$E$136,"410",$BI$4:$BI$136)</f>
        <v>0</v>
      </c>
      <c r="BJ145" s="115">
        <f>SUMIF($E$4:$E$136,"410",$BJ$4:$BJ$136)</f>
        <v>1827179050</v>
      </c>
      <c r="BK145" s="115">
        <f>SUMIF($E$4:$E$136,"410",$BK$4:$BK$136)</f>
        <v>0</v>
      </c>
      <c r="BL145" s="115">
        <f>SUMIF($E$4:$E$136,"410",$BL$4:$BL$136)</f>
        <v>0</v>
      </c>
      <c r="BM145" s="115">
        <f>SUMIF($E$4:$E$136,"410",$BM$4:$BM$136)</f>
        <v>40000000</v>
      </c>
      <c r="BN145" s="115">
        <f>SUMIF($E$4:$E$136,"410",$BN$4:$BN$136)</f>
        <v>701840643</v>
      </c>
      <c r="BO145" s="115">
        <f>SUMIF($E$4:$E$136,"410",$BO$4:$BO$136)</f>
        <v>30000000</v>
      </c>
      <c r="BP145" s="115">
        <f>SUMIF($E$4:$E$136,"410",$BP$4:$BP$136)</f>
        <v>60000000</v>
      </c>
      <c r="BQ145" s="115">
        <f>SUMIF($E$4:$E$136,"410",$BQ$4:$BQ$136)</f>
        <v>20000000</v>
      </c>
      <c r="BR145" s="115">
        <f>SUMIF($E$4:$E$136,"410",$BR$4:$BR$136)</f>
        <v>2576431040</v>
      </c>
      <c r="BS145" s="115">
        <f>SUMIF($E$4:$E$136,"410",$BS$4:$BS$136)</f>
        <v>0</v>
      </c>
      <c r="BT145" s="115">
        <f>SUMIF($E$4:$E$136,"410",$BT$4:$BT$136)</f>
        <v>0</v>
      </c>
      <c r="BU145" s="115">
        <f>SUMIF($E$4:$E$136,"410",$BU$4:$BU$136)</f>
        <v>528958408</v>
      </c>
      <c r="BV145" s="115">
        <f>SUMIF($E$4:$E$136,"410",$BV$4:$BV$136)</f>
        <v>0</v>
      </c>
      <c r="BW145" s="115">
        <f>SUMIF($E$4:$E$136,"410",$BW$4:$BW$136)</f>
        <v>103120928</v>
      </c>
      <c r="BX145" s="115">
        <f>SUMIF($E$4:$E$136,"410",$BX$4:$BX$136)</f>
        <v>0</v>
      </c>
      <c r="BY145" s="116">
        <f>SUMIF($E$4:$E$136,"410",$BY$4:$BY$136)</f>
        <v>285060345</v>
      </c>
      <c r="BZ145" s="117">
        <f t="shared" si="152"/>
        <v>5.8486312162745212E-2</v>
      </c>
      <c r="CA145" s="24">
        <f t="shared" si="153"/>
        <v>458193494</v>
      </c>
      <c r="CB145" s="112">
        <f>SUMIF($E$4:$E$136,"410",$CB$4:$CB$136)</f>
        <v>0</v>
      </c>
      <c r="CC145" s="112">
        <f>SUMIF($E$4:$E$136,"410",$CC$4:$CC$136)</f>
        <v>0</v>
      </c>
      <c r="CD145" s="112">
        <f>SUMIF($E$4:$E$136,"410",$CD$4:$CD$136)</f>
        <v>0</v>
      </c>
      <c r="CE145" s="112">
        <f>SUMIF($E$4:$E$136,"410",$CE$4:$CE$136)</f>
        <v>0</v>
      </c>
      <c r="CF145" s="112">
        <f>SUMIF($E$4:$E$136,"410",$CF$4:$CF$136)</f>
        <v>0</v>
      </c>
      <c r="CG145" s="112">
        <f>SUMIF($E$4:$E$136,"410",$CG$4:$CG$136)</f>
        <v>0</v>
      </c>
      <c r="CH145" s="112">
        <f>SUMIF($E$4:$E$136,"410",$CH$4:$CH$136)</f>
        <v>130338798</v>
      </c>
      <c r="CI145" s="112">
        <f>SUMIF($E$4:$E$136,"410",$CI$4:$CI$136)</f>
        <v>0</v>
      </c>
      <c r="CJ145" s="112">
        <f>SUMIF($E$4:$E$136,"410",$CJ$4:$CJ$136)</f>
        <v>0</v>
      </c>
      <c r="CK145" s="112">
        <f>SUMIF($E$4:$E$136,"410",$CK$4:$CK$136)</f>
        <v>0</v>
      </c>
      <c r="CL145" s="112">
        <f>SUMIF($E$4:$E$136,"410",$CL$4:$CL$136)</f>
        <v>0</v>
      </c>
      <c r="CM145" s="112">
        <f>SUMIF($E$4:$E$136,"410",$CM$4:$CM$136)</f>
        <v>0</v>
      </c>
      <c r="CN145" s="112">
        <f>SUMIF($E$4:$E$136,"410",$CN$4:$CN$136)</f>
        <v>0</v>
      </c>
      <c r="CO145" s="112">
        <f>SUMIF($E$4:$E$136,"410",$CO$4:$CO$136)</f>
        <v>0</v>
      </c>
      <c r="CP145" s="112">
        <f>SUMIF($E$4:$E$136,"410",$CP$4:$CP$136)</f>
        <v>110491899</v>
      </c>
      <c r="CQ145" s="112">
        <f>SUMIF($E$4:$E$136,"410",$CQ$4:$CQ$136)</f>
        <v>63880751</v>
      </c>
      <c r="CR145" s="112">
        <f>SUMIF($E$4:$E$136,"410",$CR$4:$CR$136)</f>
        <v>0</v>
      </c>
      <c r="CS145" s="112">
        <f>SUMIF($E$4:$E$136,"410",$CS$4:$CS$136)</f>
        <v>104153210</v>
      </c>
      <c r="CT145" s="112">
        <f>SUMIF($E$4:$E$136,"410",$CT$4:$CT$136)</f>
        <v>0</v>
      </c>
      <c r="CU145" s="112">
        <f>SUMIF($E$4:$E$136,"410",$CU$4:$CU$136)</f>
        <v>0</v>
      </c>
      <c r="CV145" s="118"/>
      <c r="CW145" s="118">
        <f>SUMIF($E$4:$E$136,"410",$CW$4:$CW$136)</f>
        <v>49328836</v>
      </c>
      <c r="CX145" s="21">
        <f t="shared" si="154"/>
        <v>0.94151368783725475</v>
      </c>
      <c r="CY145" s="24">
        <f t="shared" si="155"/>
        <v>7376006972</v>
      </c>
      <c r="CZ145" s="115">
        <f>SUMIF($E$4:$E$136,"410",$CZ$4:$CZ$136)</f>
        <v>0</v>
      </c>
      <c r="DA145" s="115">
        <f>SUMIF($E$4:$E$136,"410",$DA$4:$DA$136)</f>
        <v>0</v>
      </c>
      <c r="DB145" s="115">
        <f>SUMIF($E$4:$E$136,"410",$DB$4:$DB$136)</f>
        <v>0</v>
      </c>
      <c r="DC145" s="115">
        <f>SUMIF($E$4:$E$136,"410",$DC$4:$DC$136)</f>
        <v>0</v>
      </c>
      <c r="DD145" s="115">
        <f>SUMIF($E$4:$E$136,"410",$DD$4:$DD$136)</f>
        <v>0</v>
      </c>
      <c r="DE145" s="115">
        <f>SUMIF($E$4:$E$136,"410",$DE$4:$DE$136)</f>
        <v>0</v>
      </c>
      <c r="DF145" s="115">
        <f>SUMIF($E$4:$E$136,"410",$DF$4:$DF$136)</f>
        <v>2066999144</v>
      </c>
      <c r="DG145" s="115">
        <f>SUMIF($E$4:$E$136,"410",$DG$4:$DG$136)</f>
        <v>0</v>
      </c>
      <c r="DH145" s="115">
        <f>SUMIF($E$4:$E$136,"410",$DH$4:$DH$136)</f>
        <v>0</v>
      </c>
      <c r="DI145" s="119">
        <f>SUMIF($E$4:$E$136,"410",$DI$4:$DI$136)</f>
        <v>40000000</v>
      </c>
      <c r="DJ145" s="119">
        <f>SUMIF($E$4:$E$136,"410",$DJ$4:$DJ$136)</f>
        <v>701840643</v>
      </c>
      <c r="DK145" s="119">
        <f>SUMIF($E$4:$E$136,"410",$DK$4:$DK$136)</f>
        <v>30000000</v>
      </c>
      <c r="DL145" s="119">
        <f>SUMIF($E$4:$E$136,"410",$DL$4:$DL$136)</f>
        <v>60000000</v>
      </c>
      <c r="DM145" s="119">
        <f>SUMIF($E$4:$E$136,"410",$DM$4:$DM$136)</f>
        <v>20000000</v>
      </c>
      <c r="DN145" s="119">
        <f>SUMIF($E$4:$E$136,"410",$DN$4:$DN$136)</f>
        <v>3347159662</v>
      </c>
      <c r="DO145" s="119">
        <f>SUMIF($E$4:$E$136,"410",$DO$4:$DO$136)</f>
        <v>26119249</v>
      </c>
      <c r="DP145" s="119">
        <f>SUMIF($E$4:$E$136,"410",$DP$4:$DP$136)</f>
        <v>0</v>
      </c>
      <c r="DQ145" s="119">
        <f>SUMIF($E$4:$E$136,"410",$DQ$4:$DQ$136)</f>
        <v>582952079</v>
      </c>
      <c r="DR145" s="119">
        <f>SUMIF($E$4:$E$136,"410",$DR$4:$DR$136)</f>
        <v>0</v>
      </c>
      <c r="DS145" s="119">
        <f>SUMIF($E$4:$E$136,"410",$DS$4:$DS$136)</f>
        <v>195020801</v>
      </c>
      <c r="DT145" s="119">
        <f>SUMIF($E$4:$E$136,"410",$DT$4:$DT$136)</f>
        <v>0</v>
      </c>
      <c r="DU145" s="119">
        <f>SUMIF($E$4:$E$136,"410",$DU$4:$DU$136)</f>
        <v>305915394</v>
      </c>
    </row>
    <row r="146" spans="3:125" ht="14.25" customHeight="1" x14ac:dyDescent="0.3">
      <c r="C146" s="122"/>
      <c r="D146" s="123" t="s">
        <v>387</v>
      </c>
      <c r="E146" s="103">
        <v>510</v>
      </c>
      <c r="F146" s="111"/>
      <c r="G146" s="112">
        <f>SUMIF($E$4:$E$136,"510",$G$4:$G$136)</f>
        <v>2831725581</v>
      </c>
      <c r="H146" s="113">
        <f>SUMIF($E$4:$E$136,"510",$H$4:$H$136)</f>
        <v>0</v>
      </c>
      <c r="I146" s="113">
        <f>SUMIF($E$4:$E$137,"510",$I$4:$I$137)</f>
        <v>1151070473</v>
      </c>
      <c r="J146" s="113">
        <f>SUMIF($E$4:$E$137,"510",$J$4:$J$137)</f>
        <v>80644090</v>
      </c>
      <c r="K146" s="112">
        <f>SUMIF($E$4:$E$136,"510",$K$4:$K$136)</f>
        <v>0</v>
      </c>
      <c r="L146" s="111">
        <f>SUMIF($E$4:$E$136,"510",$L$4:$L$136)</f>
        <v>0</v>
      </c>
      <c r="M146" s="111">
        <f>SUMIF($E$4:$E$136,"510",$M$4:$M$136)</f>
        <v>0</v>
      </c>
      <c r="N146" s="111">
        <f>SUMIF($E$4:$E$136,"510",$N$4:$N$136)</f>
        <v>0</v>
      </c>
      <c r="O146" s="111">
        <f>SUMIF($E$4:$E$136,"510",$O$4:$O$136)</f>
        <v>0</v>
      </c>
      <c r="P146" s="111">
        <f>SUMIF($E$4:$E$136,"510",$P$4:$P$136)</f>
        <v>0</v>
      </c>
      <c r="Q146" s="111">
        <f>SUMIF($E$4:$E$136,"510",$Q$4:$Q$136)</f>
        <v>0</v>
      </c>
      <c r="R146" s="111">
        <f>SUMIF($E$4:$E$136,"510",$R$4:$R$136)</f>
        <v>0</v>
      </c>
      <c r="S146" s="111">
        <f>SUMIF($E$4:$E$136,"510",$S$4:$S$136)</f>
        <v>0</v>
      </c>
      <c r="T146" s="111">
        <f>SUMIF($E$4:$E$136,"510",$T$4:$T$136)</f>
        <v>0</v>
      </c>
      <c r="U146" s="111">
        <f>SUMIF($E$4:$E$136,"510",$U$4:$U$136)</f>
        <v>0</v>
      </c>
      <c r="V146" s="111">
        <f>SUMIF($E$4:$E$136,"510",$V$4:$V$136)</f>
        <v>0</v>
      </c>
      <c r="W146" s="111">
        <f>SUMIF($E$4:$E$136,"510",$W$4:$W$136)</f>
        <v>236000000</v>
      </c>
      <c r="X146" s="111">
        <f>SUMIF($E$4:$E$136,"510",$X$4:$X$136)</f>
        <v>137000000</v>
      </c>
      <c r="Y146" s="111">
        <f>SUMIF($E$4:$E$136,"510",$Y$4:$Y$136)</f>
        <v>0</v>
      </c>
      <c r="Z146" s="111">
        <f>SUMIF($E$4:$E$136,"510",$Z$4:$Z$136)</f>
        <v>0</v>
      </c>
      <c r="AA146" s="111"/>
      <c r="AB146" s="111">
        <f>SUMIF($E$4:$E$136,"510",$AB$4:$AB$136)</f>
        <v>972811018</v>
      </c>
      <c r="AC146" s="111">
        <f>SUMIF($E$4:$E$136,"510",$AC$4:$AC$136)</f>
        <v>254200000</v>
      </c>
      <c r="AD146" s="114">
        <f t="shared" si="149"/>
        <v>0.40898946839015754</v>
      </c>
      <c r="AE146" s="112">
        <f>SUMIF($E$4:$E$136,"510",$AE$4:$AE$136)</f>
        <v>1158145940</v>
      </c>
      <c r="AF146" s="112">
        <f>SUMIF($E$4:$E$136,"510",$AF$4:$AF$136)</f>
        <v>0</v>
      </c>
      <c r="AG146" s="112">
        <f>SUMIF($E$4:$E$136,"510",$AG$4:$AG$136)</f>
        <v>1005488816</v>
      </c>
      <c r="AH146" s="112">
        <f>SUMIF($E$4:$E$136,"510",$AH$4:$AH$136)</f>
        <v>0</v>
      </c>
      <c r="AI146" s="112">
        <f>SUMIF($E$4:$E$136,"510",$AI$4:$AI$136)</f>
        <v>0</v>
      </c>
      <c r="AJ146" s="112">
        <f>SUMIF($E$4:$E$136,"510",$AJ$4:$AJ$136)</f>
        <v>0</v>
      </c>
      <c r="AK146" s="112">
        <f>SUMIF($E$4:$E$136,"510",$AK$4:$AK$136)</f>
        <v>0</v>
      </c>
      <c r="AL146" s="112">
        <f>SUMIF($E$4:$E$136,"510",$AL$4:$AL$136)</f>
        <v>0</v>
      </c>
      <c r="AM146" s="112">
        <f>SUMIF($E$4:$E$136,"510",$AM$4:$AM$136)</f>
        <v>0</v>
      </c>
      <c r="AN146" s="112">
        <f>SUMIF($E$4:$E$136,"510",$AN$4:$AN$136)</f>
        <v>0</v>
      </c>
      <c r="AO146" s="112">
        <f>SUMIF($E$4:$E$136,"510",$AO$4:$AO$136)</f>
        <v>0</v>
      </c>
      <c r="AP146" s="112">
        <f>SUMIF($E$4:$E$136,"510",$AP$4:$AP$136)</f>
        <v>0</v>
      </c>
      <c r="AQ146" s="112">
        <f>SUMIF($E$4:$E$136,"510",$AQ$4:$AQ$136)</f>
        <v>0</v>
      </c>
      <c r="AR146" s="112">
        <f>SUMIF($E$4:$E$136,"510",$AR$4:$AR$136)</f>
        <v>0</v>
      </c>
      <c r="AS146" s="112">
        <f>SUMIF($E$4:$E$136,"510",$AS$4:$AS$136)</f>
        <v>0</v>
      </c>
      <c r="AT146" s="112">
        <f>SUMIF($E$4:$E$136,"510",$AT$4:$AT$136)</f>
        <v>0</v>
      </c>
      <c r="AU146" s="112">
        <f>SUMIF($E$4:$E$136,"510",$AU$4:$AU$136)</f>
        <v>66675820</v>
      </c>
      <c r="AV146" s="112">
        <f>SUMIF($E$4:$E$136,"510",$AV$4:$AV$136)</f>
        <v>0</v>
      </c>
      <c r="AW146" s="112">
        <f>SUMIF($E$4:$E$136,"510",$AW$4:$AW$136)</f>
        <v>0</v>
      </c>
      <c r="AX146" s="112">
        <f>SUMIF($E$4:$E$136,"510",$AX$4:$AX$136)</f>
        <v>0</v>
      </c>
      <c r="AY146" s="112">
        <f>SUMIF($E$4:$E$136," 510",$AY$4:$AY$136)</f>
        <v>0</v>
      </c>
      <c r="AZ146" s="112"/>
      <c r="BA146" s="112">
        <f>SUMIF($E$4:$E$136,"510",$BA$4:$BA$136)</f>
        <v>85981304</v>
      </c>
      <c r="BB146" s="97">
        <f t="shared" si="150"/>
        <v>0.5910105316098424</v>
      </c>
      <c r="BC146" s="24">
        <f t="shared" si="151"/>
        <v>1673579641</v>
      </c>
      <c r="BD146" s="115">
        <f>SUMIF($E$4:$E$136,"510",$BD$4:$BD$136)</f>
        <v>0</v>
      </c>
      <c r="BE146" s="115">
        <f>SUMIF($E$4:$E$136,"510",$BE$4:$BE$136)</f>
        <v>145581657</v>
      </c>
      <c r="BF146" s="115">
        <f>SUMIF($E$4:$E$136,"510",$BF$4:$BF$136)</f>
        <v>80644090</v>
      </c>
      <c r="BG146" s="115">
        <f>SUMIF($E$4:$E$136,"510",$BG$4:$BG$136)</f>
        <v>0</v>
      </c>
      <c r="BH146" s="115">
        <f>SUMIF($E$4:$E$136,"510",$BH$4:$BH$136)</f>
        <v>0</v>
      </c>
      <c r="BI146" s="115">
        <f>SUMIF($E$4:$E$136,"510",$BI$4:$BI$136)</f>
        <v>0</v>
      </c>
      <c r="BJ146" s="115">
        <f>SUMIF($E$4:$E$136,"510",$BJ$4:$BJ$136)</f>
        <v>0</v>
      </c>
      <c r="BK146" s="115">
        <f>SUMIF($E$4:$E$136,"510",$BK$4:$BK$136)</f>
        <v>0</v>
      </c>
      <c r="BL146" s="115">
        <f>SUMIF($E$4:$E$136,"510",$BL$4:$BL$136)</f>
        <v>0</v>
      </c>
      <c r="BM146" s="115">
        <f>SUMIF($E$4:$E$136,"510",$BM$4:$BM$136)</f>
        <v>0</v>
      </c>
      <c r="BN146" s="115">
        <f>SUMIF($E$4:$E$136,"510",$BN$4:$BN$136)</f>
        <v>0</v>
      </c>
      <c r="BO146" s="115">
        <f>SUMIF($E$4:$E$136,"510",$BO$4:$BO$136)</f>
        <v>0</v>
      </c>
      <c r="BP146" s="115">
        <f>SUMIF($E$4:$E$136,"510",$BP$4:$BP$136)</f>
        <v>0</v>
      </c>
      <c r="BQ146" s="115">
        <f>SUMIF($E$4:$E$136,"510",$BQ$4:$BQ$136)</f>
        <v>0</v>
      </c>
      <c r="BR146" s="115">
        <f>SUMIF($E$4:$E$136,"510",$BR$4:$BR$136)</f>
        <v>0</v>
      </c>
      <c r="BS146" s="115">
        <f>SUMIF($E$4:$E$136,"510",$BS$4:$BS$136)</f>
        <v>169324180</v>
      </c>
      <c r="BT146" s="115">
        <f>SUMIF($E$4:$E$136,"510",$BT$4:$BT$136)</f>
        <v>137000000</v>
      </c>
      <c r="BU146" s="115">
        <f>SUMIF($E$4:$E$136,"510",$BU$4:$BU$136)</f>
        <v>0</v>
      </c>
      <c r="BV146" s="115">
        <f>SUMIF($E$4:$E$136,"510",$BV$4:$BV$136)</f>
        <v>0</v>
      </c>
      <c r="BW146" s="115">
        <f>SUMIF($E$4:$E$136,"510",$BW$4:$BW$136)</f>
        <v>0</v>
      </c>
      <c r="BX146" s="115">
        <f>SUMIF($E$4:$E$136,"510",$BX$4:$BX$136)</f>
        <v>972811018</v>
      </c>
      <c r="BY146" s="116">
        <f>SUMIF($E$4:$E$136,"510",$BY$4:$BY$136)</f>
        <v>168218696</v>
      </c>
      <c r="BZ146" s="117">
        <f t="shared" si="152"/>
        <v>0.16154914023782307</v>
      </c>
      <c r="CA146" s="24">
        <f t="shared" si="153"/>
        <v>457462833</v>
      </c>
      <c r="CB146" s="112">
        <f>SUMIF($E$4:$E$136,"510",$CB$4:$CB$136)</f>
        <v>0</v>
      </c>
      <c r="CC146" s="112">
        <f>SUMIF($E$4:$E$136,"510",$CC$4:$CC$136)</f>
        <v>376409055</v>
      </c>
      <c r="CD146" s="112">
        <f>SUMIF($E$4:$E$136,"510",$CD$4:$CD$136)</f>
        <v>0</v>
      </c>
      <c r="CE146" s="112">
        <f>SUMIF($E$4:$E$136,"510",$CE$4:$CE$136)</f>
        <v>0</v>
      </c>
      <c r="CF146" s="112">
        <f>SUMIF($E$4:$E$136,"510",$CF$4:$CF$136)</f>
        <v>0</v>
      </c>
      <c r="CG146" s="112">
        <f>SUMIF($E$4:$E$136,"510",$CG$4:$CG$136)</f>
        <v>0</v>
      </c>
      <c r="CH146" s="112">
        <f>SUMIF($E$4:$E$136,"510",$CH$4:$CH$136)</f>
        <v>0</v>
      </c>
      <c r="CI146" s="112">
        <f>SUMIF($E$4:$E$136,"510",$CI$4:$CI$136)</f>
        <v>0</v>
      </c>
      <c r="CJ146" s="112">
        <f>SUMIF($E$4:$E$136,"510",$CJ$4:$CJ$136)</f>
        <v>0</v>
      </c>
      <c r="CK146" s="112">
        <f>SUMIF($E$4:$E$136,"510",$CK$4:$CK$136)</f>
        <v>0</v>
      </c>
      <c r="CL146" s="112">
        <f>SUMIF($E$4:$E$136,"510",$CL$4:$CL$136)</f>
        <v>0</v>
      </c>
      <c r="CM146" s="112">
        <f>SUMIF($E$4:$E$136,"510",$CM$4:$CM$136)</f>
        <v>0</v>
      </c>
      <c r="CN146" s="112">
        <f>SUMIF($E$4:$E$136,"510",$CN$4:$CN$136)</f>
        <v>0</v>
      </c>
      <c r="CO146" s="112">
        <f>SUMIF($E$4:$E$136,"510",$CO$4:$CO$136)</f>
        <v>0</v>
      </c>
      <c r="CP146" s="112">
        <f>SUMIF($E$4:$E$136,"510",$CP$4:$CP$136)</f>
        <v>0</v>
      </c>
      <c r="CQ146" s="112">
        <f>SUMIF($E$4:$E$136,"510",$CQ$4:$CQ$136)</f>
        <v>26182476</v>
      </c>
      <c r="CR146" s="112">
        <f>SUMIF($E$4:$E$136,"510",$CR$4:$CR$136)</f>
        <v>0</v>
      </c>
      <c r="CS146" s="112">
        <f>SUMIF($E$4:$E$136,"510",$CS$4:$CS$136)</f>
        <v>0</v>
      </c>
      <c r="CT146" s="112">
        <f>SUMIF($E$4:$E$136,"510",$CT$4:$CT$136)</f>
        <v>0</v>
      </c>
      <c r="CU146" s="112">
        <f>SUMIF($E$4:$E$136,"510",$CU$4:$CU$136)</f>
        <v>0</v>
      </c>
      <c r="CV146" s="118"/>
      <c r="CW146" s="118">
        <f>SUMIF($E$4:$E$136,"510",$CW$4:$CW$136)</f>
        <v>54871302</v>
      </c>
      <c r="CX146" s="21">
        <f t="shared" si="154"/>
        <v>0.83845085976217693</v>
      </c>
      <c r="CY146" s="24">
        <f t="shared" si="155"/>
        <v>2374262748</v>
      </c>
      <c r="CZ146" s="115">
        <f>SUMIF($E$4:$E$136,"510",$CZ$4:$CZ$136)</f>
        <v>0</v>
      </c>
      <c r="DA146" s="115">
        <f>SUMIF($E$4:$E$136,"510",$DA$4:$DA$136)</f>
        <v>774661418</v>
      </c>
      <c r="DB146" s="115">
        <f>SUMIF($E$4:$E$136,"510",$DB$4:$DB$136)</f>
        <v>80644090</v>
      </c>
      <c r="DC146" s="115">
        <f>SUMIF($E$4:$E$136,"510",$DC$4:$DC$136)</f>
        <v>0</v>
      </c>
      <c r="DD146" s="115">
        <f>SUMIF($E$4:$E$136,"510",$DD$4:$DD$136)</f>
        <v>0</v>
      </c>
      <c r="DE146" s="115">
        <f>SUMIF($E$4:$E$136,"510",$DE$4:$DE$136)</f>
        <v>0</v>
      </c>
      <c r="DF146" s="115">
        <f>SUMIF($E$4:$E$136,"510",$DF$4:$DF$136)</f>
        <v>0</v>
      </c>
      <c r="DG146" s="115">
        <f>SUMIF($E$4:$E$136,"510",$DG$4:$DG$136)</f>
        <v>0</v>
      </c>
      <c r="DH146" s="115">
        <f>SUMIF($E$4:$E$136,"510",$DH$4:$DH$136)</f>
        <v>0</v>
      </c>
      <c r="DI146" s="119">
        <f>SUMIF($E$4:$E$136,"510",$DI$4:$DI$136)</f>
        <v>0</v>
      </c>
      <c r="DJ146" s="119">
        <f>SUMIF($E$4:$E$136,"510",$DJ$4:$DJ$136)</f>
        <v>0</v>
      </c>
      <c r="DK146" s="119">
        <f>SUMIF($E$4:$E$136,"510",$DK$4:$DK$136)</f>
        <v>0</v>
      </c>
      <c r="DL146" s="119">
        <f>SUMIF($E$4:$E$136,"510",$DL$4:$DL$136)</f>
        <v>0</v>
      </c>
      <c r="DM146" s="119">
        <f>SUMIF($E$4:$E$136,"510",$DM$4:$DM$136)</f>
        <v>0</v>
      </c>
      <c r="DN146" s="119">
        <f>SUMIF($E$4:$E$136,"510",$DN$4:$DN$136)</f>
        <v>0</v>
      </c>
      <c r="DO146" s="119">
        <f>SUMIF($E$4:$E$136,"510",$DO$4:$DO$136)</f>
        <v>209817524</v>
      </c>
      <c r="DP146" s="119">
        <f>SUMIF($E$4:$E$136,"510",$DP$4:$DP$136)</f>
        <v>137000000</v>
      </c>
      <c r="DQ146" s="119">
        <f>SUMIF($E$4:$E$136,"510",$DQ$4:$DQ$136)</f>
        <v>0</v>
      </c>
      <c r="DR146" s="119">
        <f>SUMIF($E$4:$E$136,"510",$DR$4:$DR$136)</f>
        <v>0</v>
      </c>
      <c r="DS146" s="119">
        <f>SUMIF($E$4:$E$136,"510",$DS$4:$DS$136)</f>
        <v>0</v>
      </c>
      <c r="DT146" s="119">
        <f>SUMIF($E$4:$E$136,"510",$DT$4:$DT$136)</f>
        <v>972811018</v>
      </c>
      <c r="DU146" s="119">
        <f>SUMIF($E$4:$E$136,"510",$DU$4:$DU$136)</f>
        <v>199328698</v>
      </c>
    </row>
    <row r="147" spans="3:125" x14ac:dyDescent="0.3">
      <c r="C147" s="122"/>
      <c r="D147" s="110" t="s">
        <v>388</v>
      </c>
      <c r="E147" s="103">
        <v>520</v>
      </c>
      <c r="F147" s="111"/>
      <c r="G147" s="112">
        <f>SUMIF($E$4:$E$136,"520",$G$4:$G$136)</f>
        <v>4006824095</v>
      </c>
      <c r="H147" s="113">
        <f>SUMIF($E$4:$E$136,"520",$H$4:$H$136)</f>
        <v>0</v>
      </c>
      <c r="I147" s="113">
        <f>SUMIF($E$4:$E$136,"520",$I$4:$I$136)</f>
        <v>835000000</v>
      </c>
      <c r="J147" s="113">
        <f>SUMIF($E$4:$E$137,"520",$J$4:$J$137)</f>
        <v>0</v>
      </c>
      <c r="K147" s="112">
        <f>SUMIF($E$4:$E$136,"520",$K$4:$K$136)</f>
        <v>0</v>
      </c>
      <c r="L147" s="111">
        <f>SUMIF($E$4:$E$136,"520",$L$4:$L$136)</f>
        <v>0</v>
      </c>
      <c r="M147" s="111">
        <f>SUMIF($E$4:$E$136,"520",$M$4:$M$136)</f>
        <v>0</v>
      </c>
      <c r="N147" s="111">
        <f>SUMIF($E$4:$E$136,"520",$N$4:$N$136)</f>
        <v>0</v>
      </c>
      <c r="O147" s="111">
        <f>SUMIF($E$4:$E$136,"520",$O$4:$O$136)</f>
        <v>0</v>
      </c>
      <c r="P147" s="111">
        <f>SUMIF($E$4:$E$136,"520",$P$4:$P$136)</f>
        <v>0</v>
      </c>
      <c r="Q147" s="111">
        <f>SUMIF($E$4:$E$136,"520",$Q$4:$Q$136)</f>
        <v>0</v>
      </c>
      <c r="R147" s="111">
        <f>SUMIF($E$4:$E$136,"520",$R$4:$R$136)</f>
        <v>0</v>
      </c>
      <c r="S147" s="111">
        <f>SUMIF($E$4:$E$136,"520",$S$4:$S$136)</f>
        <v>0</v>
      </c>
      <c r="T147" s="111">
        <f>SUMIF($E$4:$E$136,"520",$T$4:$T$136)</f>
        <v>0</v>
      </c>
      <c r="U147" s="111">
        <f>SUMIF($E$4:$E$136,"520",$U$4:$U$136)</f>
        <v>0</v>
      </c>
      <c r="V147" s="111">
        <f>SUMIF($E$4:$E$136,"520",$V$4:$V$136)</f>
        <v>2115618253</v>
      </c>
      <c r="W147" s="111">
        <f>SUMIF($E$4:$E$136,"520",$W$4:$W$136)</f>
        <v>312000000</v>
      </c>
      <c r="X147" s="111">
        <f>SUMIF($E$4:$E$136,"520",$X$4:$X$136)</f>
        <v>80000000</v>
      </c>
      <c r="Y147" s="111">
        <f>SUMIF($E$4:$E$136,"520",$Y$4:$Y$136)</f>
        <v>0</v>
      </c>
      <c r="Z147" s="111">
        <f>SUMIF($E$4:$E$127,"520",$Z$4:$Z$127)</f>
        <v>0</v>
      </c>
      <c r="AA147" s="111"/>
      <c r="AB147" s="111">
        <f>SUMIF($E$4:$E$136,"520",$AB$4:$AB$136)</f>
        <v>0</v>
      </c>
      <c r="AC147" s="111">
        <f>SUMIF($E$4:$E$136,"520",$AC$4:$AC$136)</f>
        <v>664205842</v>
      </c>
      <c r="AD147" s="114">
        <f t="shared" si="149"/>
        <v>0.22666908690435036</v>
      </c>
      <c r="AE147" s="112">
        <f>SUMIF($E$4:$E$136,"520",$AE$4:$AE$136)</f>
        <v>908223159</v>
      </c>
      <c r="AF147" s="112">
        <f>SUMIF($E$4:$E$136,"520",$AF$4:$AF$136)</f>
        <v>0</v>
      </c>
      <c r="AG147" s="112">
        <f>SUMIF($E$4:$E$136,"520",$AG$4:$AG$136)</f>
        <v>382814886</v>
      </c>
      <c r="AH147" s="112">
        <f>SUMIF($E$4:$E$136,"520",$AH$4:$AH$136)</f>
        <v>0</v>
      </c>
      <c r="AI147" s="112">
        <f>SUMIF($E$4:$E$136,"520",$AI$4:$AI$136)</f>
        <v>0</v>
      </c>
      <c r="AJ147" s="112">
        <f>SUMIF($E$4:$E$136,"520",$AJ$4:$AJ$136)</f>
        <v>0</v>
      </c>
      <c r="AK147" s="112">
        <f>SUMIF($E$4:$E$136,"520",$AK$4:$AK$136)</f>
        <v>0</v>
      </c>
      <c r="AL147" s="112">
        <f>SUMIF($E$4:$E$136,"520",$AL$4:$AL$136)</f>
        <v>0</v>
      </c>
      <c r="AM147" s="112">
        <f>SUMIF($E$4:$E$136,"520",$AM$4:$AM$136)</f>
        <v>0</v>
      </c>
      <c r="AN147" s="112">
        <f>SUMIF($E$4:$E$136,"520",$AN$4:$AN$136)</f>
        <v>0</v>
      </c>
      <c r="AO147" s="112">
        <f>SUMIF($E$4:$E$136,"520",$AO$4:$AO$136)</f>
        <v>0</v>
      </c>
      <c r="AP147" s="112">
        <f>SUMIF($E$4:$E$136,"520",$AP$4:$AP$136)</f>
        <v>0</v>
      </c>
      <c r="AQ147" s="112">
        <f>SUMIF($E$4:$E$136,"520",$AQ$4:$AQ$136)</f>
        <v>0</v>
      </c>
      <c r="AR147" s="112">
        <f>SUMIF($E$4:$E$136,"520",$AR$4:$AR$136)</f>
        <v>0</v>
      </c>
      <c r="AS147" s="112">
        <f>SUMIF($E$4:$E$136,"520",$AS$4:$AS$136)</f>
        <v>0</v>
      </c>
      <c r="AT147" s="112">
        <f>SUMIF($E$4:$E$136,"520",$AT$4:$AT$136)</f>
        <v>13209647</v>
      </c>
      <c r="AU147" s="112">
        <f>SUMIF($E$4:$E$136,"520",$AU$4:$AU$136)</f>
        <v>72822283</v>
      </c>
      <c r="AV147" s="112">
        <f>SUMIF($E$4:$E$136,"520",$AV$4:$AV$136)</f>
        <v>0</v>
      </c>
      <c r="AW147" s="112">
        <f>SUMIF($E$4:$E$136,"520",$AW$4:$AW$136)</f>
        <v>0</v>
      </c>
      <c r="AX147" s="112">
        <f>SUMIF($E$4:$E$136,"520",$AX$4:$AX$136)</f>
        <v>0</v>
      </c>
      <c r="AY147" s="112">
        <f>SUMIF($E$4:$E$136,"520",$AY$4:$AY$136)</f>
        <v>0</v>
      </c>
      <c r="AZ147" s="112"/>
      <c r="BA147" s="112">
        <f>SUMIF($E$4:$E$136,"520",$BA$4:$BA$136)</f>
        <v>439376343</v>
      </c>
      <c r="BB147" s="97">
        <f t="shared" si="150"/>
        <v>0.77333091309564961</v>
      </c>
      <c r="BC147" s="24">
        <f t="shared" si="151"/>
        <v>3098600936</v>
      </c>
      <c r="BD147" s="115">
        <f>SUMIF($E$4:$E$136,"520",$BD$4:$BD$136)</f>
        <v>0</v>
      </c>
      <c r="BE147" s="115">
        <f>SUMIF($E$4:$E$136,"520",$BE$4:$BE$136)</f>
        <v>452185114</v>
      </c>
      <c r="BF147" s="115">
        <f>SUMIF($E$4:$E$136,"520",$BF$4:$BF$136)</f>
        <v>0</v>
      </c>
      <c r="BG147" s="115">
        <f>SUMIF($E$4:$E$136,"520",$BG$4:$BG$136)</f>
        <v>0</v>
      </c>
      <c r="BH147" s="115">
        <f>SUMIF($E$4:$E$136,"520",$BH$4:$BH$136)</f>
        <v>0</v>
      </c>
      <c r="BI147" s="115">
        <f>SUMIF($E$4:$E$136,"520",$BI$4:$BI$136)</f>
        <v>0</v>
      </c>
      <c r="BJ147" s="115">
        <f>SUMIF($E$4:$E$136,"520",$BJ$4:$BJ$136)</f>
        <v>0</v>
      </c>
      <c r="BK147" s="115">
        <f>SUMIF($E$4:$E$136,"520",$BK$4:$BK$136)</f>
        <v>0</v>
      </c>
      <c r="BL147" s="115">
        <f>SUMIF($E$4:$E$136,"520",$BL$4:$BL$136)</f>
        <v>0</v>
      </c>
      <c r="BM147" s="115">
        <f>SUMIF($E$4:$E$136,"520",$BM$4:$BM$136)</f>
        <v>0</v>
      </c>
      <c r="BN147" s="115">
        <f>SUMIF($E$4:$E$136,"520",$BN$4:$BN$136)</f>
        <v>0</v>
      </c>
      <c r="BO147" s="115">
        <f>SUMIF($E$4:$E$136,"520",$BO$4:$BO$136)</f>
        <v>0</v>
      </c>
      <c r="BP147" s="115">
        <f>SUMIF($E$4:$E$136,"520",$BP$4:$BP$136)</f>
        <v>0</v>
      </c>
      <c r="BQ147" s="115">
        <f>SUMIF($E$4:$E$136,"520",$BQ$4:$BQ$136)</f>
        <v>0</v>
      </c>
      <c r="BR147" s="115">
        <f>SUMIF($E$4:$E$136,"520",$BR$4:$BR$136)</f>
        <v>2102408606</v>
      </c>
      <c r="BS147" s="115">
        <f>SUMIF($E$4:$E$136,"520",$BS$4:$BS$136)</f>
        <v>239177717</v>
      </c>
      <c r="BT147" s="115">
        <f>SUMIF($E$4:$E$136,"520",$BT$4:$BT$136)</f>
        <v>80000000</v>
      </c>
      <c r="BU147" s="115">
        <f>SUMIF($E$4:$E$136,"520",$BU$4:$BU$136)</f>
        <v>0</v>
      </c>
      <c r="BV147" s="115">
        <f>SUMIF($E$4:$E$136,"520",$BV$4:$BV$136)</f>
        <v>0</v>
      </c>
      <c r="BW147" s="115">
        <f>SUMIF($E$4:$E$136,"520",$BW$4:$BW$136)</f>
        <v>0</v>
      </c>
      <c r="BX147" s="115">
        <f>SUMIF($E$4:$E$136,"520",$BX$4:$BX$136)</f>
        <v>0</v>
      </c>
      <c r="BY147" s="116">
        <f>SUMIF($E$4:$E$136,"520",$BY$4:$BY$136)</f>
        <v>224829499</v>
      </c>
      <c r="BZ147" s="117">
        <f t="shared" si="152"/>
        <v>0.16800871738792916</v>
      </c>
      <c r="CA147" s="24">
        <f t="shared" si="153"/>
        <v>673181377</v>
      </c>
      <c r="CB147" s="112">
        <f>SUMIF($E$4:$E$136,"520",$CB$4:$CB$136)</f>
        <v>0</v>
      </c>
      <c r="CC147" s="112">
        <f>SUMIF($E$4:$E$136,"520",$CC$4:$CC$136)</f>
        <v>359377055</v>
      </c>
      <c r="CD147" s="112">
        <f>SUMIF($E$4:$E$136,"520",$CD$4:$CD$136)</f>
        <v>0</v>
      </c>
      <c r="CE147" s="112">
        <f>SUMIF($E$4:$E$136,"520",$CE$4:$CE$136)</f>
        <v>0</v>
      </c>
      <c r="CF147" s="112">
        <f>SUMIF($E$4:$E$136,"520",$CF$4:$CF$136)</f>
        <v>0</v>
      </c>
      <c r="CG147" s="112">
        <f>SUMIF($E$4:$E$136,"520",$CG$4:$CG$136)</f>
        <v>0</v>
      </c>
      <c r="CH147" s="112">
        <f>SUMIF($E$4:$E$136,"520",$CH$4:$CH$136)</f>
        <v>0</v>
      </c>
      <c r="CI147" s="112">
        <f>SUMIF($E$4:$E$136,"520",$CI$4:$CI$136)</f>
        <v>0</v>
      </c>
      <c r="CJ147" s="112">
        <f>SUMIF($E$4:$E$136,"520",$CJ$4:$CJ$136)</f>
        <v>0</v>
      </c>
      <c r="CK147" s="112">
        <f>SUMIF($E$4:$E$136,"520",$CK$4:$CK$136)</f>
        <v>0</v>
      </c>
      <c r="CL147" s="112">
        <f>SUMIF($E$4:$E$136,"520",$CL$4:$CL$136)</f>
        <v>0</v>
      </c>
      <c r="CM147" s="112">
        <f>SUMIF($E$4:$E$136,"520",$CM$4:$CM$136)</f>
        <v>0</v>
      </c>
      <c r="CN147" s="112">
        <f>SUMIF($E$4:$E$136,"520",$CN$4:$CN$136)</f>
        <v>0</v>
      </c>
      <c r="CO147" s="112">
        <f>SUMIF($E$4:$E$136,"520",$CO$4:$CO$136)</f>
        <v>0</v>
      </c>
      <c r="CP147" s="112">
        <f>SUMIF($E$4:$E$136,"520",$CP$4:$CP$136)</f>
        <v>5160000</v>
      </c>
      <c r="CQ147" s="112">
        <f>SUMIF($E$4:$E$136,"520",$CQ$4:$CQ$136)</f>
        <v>69001412</v>
      </c>
      <c r="CR147" s="112">
        <f>SUMIF($E$4:$E$136,"520",$CR$4:$CR$136)</f>
        <v>0</v>
      </c>
      <c r="CS147" s="112">
        <f>SUMIF($E$4:$E$136,"520",$CS$4:$CS$136)</f>
        <v>0</v>
      </c>
      <c r="CT147" s="112">
        <f>SUMIF($E$4:$E$136,"520",$CT$4:$CT$136)</f>
        <v>0</v>
      </c>
      <c r="CU147" s="112">
        <f>SUMIF($E$4:$E$136,"520",$CU$4:$CU$136)</f>
        <v>0</v>
      </c>
      <c r="CV147" s="118"/>
      <c r="CW147" s="118">
        <f>SUMIF($E$4:$E$136,"520",$CW$4:$CW$136)</f>
        <v>239642910</v>
      </c>
      <c r="CX147" s="21">
        <f t="shared" si="154"/>
        <v>0.83199128261207078</v>
      </c>
      <c r="CY147" s="24">
        <f t="shared" si="155"/>
        <v>3333642718</v>
      </c>
      <c r="CZ147" s="115">
        <f>SUMIF($E$4:$E$136,"520",$CZ$4:$CZ$136)</f>
        <v>0</v>
      </c>
      <c r="DA147" s="115">
        <f>SUMIF($E$4:$E$136,"520",$DA$4:$DA$136)</f>
        <v>475622945</v>
      </c>
      <c r="DB147" s="115">
        <f>SUMIF($E$4:$E$136,"520",$DB$4:$DB$136)</f>
        <v>0</v>
      </c>
      <c r="DC147" s="115">
        <f>SUMIF($E$4:$E$136,"520",$DC$4:$DC$136)</f>
        <v>0</v>
      </c>
      <c r="DD147" s="115">
        <f>SUMIF($E$4:$E$136,"520",$DD$4:$DD$136)</f>
        <v>0</v>
      </c>
      <c r="DE147" s="115">
        <f>SUMIF($E$4:$E$136,"520",$DE$4:$DE$136)</f>
        <v>0</v>
      </c>
      <c r="DF147" s="115">
        <f>SUMIF($E$4:$E$136,"520",$DF$4:$DF$136)</f>
        <v>0</v>
      </c>
      <c r="DG147" s="115">
        <f>SUMIF($E$4:$E$136,"520",$DG$4:$DG$136)</f>
        <v>0</v>
      </c>
      <c r="DH147" s="115">
        <f>SUMIF($E$4:$E$136,"520",$DH$4:$DH$136)</f>
        <v>0</v>
      </c>
      <c r="DI147" s="119">
        <f>SUMIF($E$4:$E$136,"520",$DI$4:$DI$136)</f>
        <v>0</v>
      </c>
      <c r="DJ147" s="119">
        <f>SUMIF($E$4:$E$136,"520",$DJ$4:$DJ$136)</f>
        <v>0</v>
      </c>
      <c r="DK147" s="119">
        <f>SUMIF($E$4:$E$136,"520",$DK$4:$DK$136)</f>
        <v>0</v>
      </c>
      <c r="DL147" s="119">
        <f>SUMIF($E$4:$E$136,"520",$DL$4:$DL$136)</f>
        <v>0</v>
      </c>
      <c r="DM147" s="119">
        <f>SUMIF($E$4:$E$136,"520",$DM$4:$DM$136)</f>
        <v>0</v>
      </c>
      <c r="DN147" s="119">
        <f>SUMIF($E$4:$E$136,"520",$DN$4:$DN$136)</f>
        <v>2110458253</v>
      </c>
      <c r="DO147" s="119">
        <f>SUMIF($E$4:$E$136,"520",$DO$4:$DO$136)</f>
        <v>242998588</v>
      </c>
      <c r="DP147" s="119">
        <f>SUMIF($E$4:$E$136,"520",$DP$4:$DP$136)</f>
        <v>80000000</v>
      </c>
      <c r="DQ147" s="119">
        <f>SUMIF($E$4:$E$136,"520",$DQ$4:$DQ$136)</f>
        <v>0</v>
      </c>
      <c r="DR147" s="119">
        <f>SUMIF($E$4:$E$136,"520",$DR$4:$DR$136)</f>
        <v>0</v>
      </c>
      <c r="DS147" s="119">
        <f>SUMIF($E$4:$E$136,"520",$DS$4:$DS$136)</f>
        <v>0</v>
      </c>
      <c r="DT147" s="119">
        <f>SUMIF($E$4:$E$136,"520",$DT$4:$DT$136)</f>
        <v>0</v>
      </c>
      <c r="DU147" s="119">
        <f>SUMIF($E$4:$E$136,"520",$DU$4:$DU$136)</f>
        <v>424562932</v>
      </c>
    </row>
    <row r="148" spans="3:125" ht="15" thickBot="1" x14ac:dyDescent="0.35">
      <c r="C148" s="185" t="s">
        <v>389</v>
      </c>
      <c r="D148" s="186"/>
      <c r="E148" s="124"/>
      <c r="F148" s="125"/>
      <c r="G148" s="126">
        <f t="shared" ref="G148:AC148" si="156">SUM(G141:G147)</f>
        <v>38399447377</v>
      </c>
      <c r="H148" s="126">
        <f t="shared" si="156"/>
        <v>344106222</v>
      </c>
      <c r="I148" s="126">
        <f t="shared" si="156"/>
        <v>2969410598</v>
      </c>
      <c r="J148" s="126">
        <f t="shared" si="156"/>
        <v>80644090</v>
      </c>
      <c r="K148" s="126">
        <f t="shared" si="156"/>
        <v>12000000000</v>
      </c>
      <c r="L148" s="126">
        <f t="shared" si="156"/>
        <v>208000000</v>
      </c>
      <c r="M148" s="126">
        <f t="shared" si="156"/>
        <v>244096406</v>
      </c>
      <c r="N148" s="126">
        <f t="shared" si="156"/>
        <v>4077137298</v>
      </c>
      <c r="O148" s="126">
        <f t="shared" si="156"/>
        <v>925630318</v>
      </c>
      <c r="P148" s="126">
        <f t="shared" si="156"/>
        <v>883723421</v>
      </c>
      <c r="Q148" s="126">
        <f t="shared" si="156"/>
        <v>772156723</v>
      </c>
      <c r="R148" s="127">
        <f t="shared" si="156"/>
        <v>701840643</v>
      </c>
      <c r="S148" s="127">
        <f t="shared" si="156"/>
        <v>146274562</v>
      </c>
      <c r="T148" s="126">
        <f t="shared" si="156"/>
        <v>177491556</v>
      </c>
      <c r="U148" s="127">
        <f t="shared" si="156"/>
        <v>243017010</v>
      </c>
      <c r="V148" s="126">
        <f t="shared" si="156"/>
        <v>5673269814</v>
      </c>
      <c r="W148" s="126">
        <f t="shared" si="156"/>
        <v>1161806613</v>
      </c>
      <c r="X148" s="126">
        <f t="shared" si="156"/>
        <v>1736549937</v>
      </c>
      <c r="Y148" s="126">
        <f t="shared" si="156"/>
        <v>687105289</v>
      </c>
      <c r="Z148" s="126">
        <f t="shared" si="156"/>
        <v>1770728185</v>
      </c>
      <c r="AA148" s="126">
        <f t="shared" si="156"/>
        <v>195020801</v>
      </c>
      <c r="AB148" s="126">
        <f t="shared" si="156"/>
        <v>1337681906</v>
      </c>
      <c r="AC148" s="126">
        <f t="shared" si="156"/>
        <v>2063755985</v>
      </c>
      <c r="AD148" s="128">
        <f t="shared" si="149"/>
        <v>0.16960964565602113</v>
      </c>
      <c r="AE148" s="129">
        <f t="shared" ref="AE148:BA148" si="157">SUM(AE141:AE147)</f>
        <v>6512916663</v>
      </c>
      <c r="AF148" s="129">
        <f t="shared" si="157"/>
        <v>328965376</v>
      </c>
      <c r="AG148" s="129">
        <f t="shared" si="157"/>
        <v>1919428827</v>
      </c>
      <c r="AH148" s="129">
        <f t="shared" si="157"/>
        <v>0</v>
      </c>
      <c r="AI148" s="129">
        <f t="shared" si="157"/>
        <v>0</v>
      </c>
      <c r="AJ148" s="129">
        <f t="shared" si="157"/>
        <v>150000000</v>
      </c>
      <c r="AK148" s="129">
        <f t="shared" si="157"/>
        <v>0</v>
      </c>
      <c r="AL148" s="129">
        <f t="shared" si="157"/>
        <v>423022482</v>
      </c>
      <c r="AM148" s="129">
        <f t="shared" si="157"/>
        <v>0</v>
      </c>
      <c r="AN148" s="129">
        <f t="shared" si="157"/>
        <v>0</v>
      </c>
      <c r="AO148" s="129">
        <f t="shared" si="157"/>
        <v>0</v>
      </c>
      <c r="AP148" s="129">
        <f t="shared" si="157"/>
        <v>0</v>
      </c>
      <c r="AQ148" s="129">
        <f t="shared" si="157"/>
        <v>0</v>
      </c>
      <c r="AR148" s="129">
        <f t="shared" si="157"/>
        <v>3567404</v>
      </c>
      <c r="AS148" s="129">
        <f t="shared" si="157"/>
        <v>0</v>
      </c>
      <c r="AT148" s="129">
        <f t="shared" si="157"/>
        <v>894430168</v>
      </c>
      <c r="AU148" s="129">
        <f t="shared" si="157"/>
        <v>324241311</v>
      </c>
      <c r="AV148" s="129">
        <f t="shared" si="157"/>
        <v>0</v>
      </c>
      <c r="AW148" s="129">
        <f t="shared" si="157"/>
        <v>158146881</v>
      </c>
      <c r="AX148" s="129">
        <f t="shared" si="157"/>
        <v>1427316525</v>
      </c>
      <c r="AY148" s="129">
        <f t="shared" si="157"/>
        <v>91899873</v>
      </c>
      <c r="AZ148" s="129"/>
      <c r="BA148" s="129">
        <f t="shared" si="157"/>
        <v>745941532</v>
      </c>
      <c r="BB148" s="130">
        <f t="shared" si="150"/>
        <v>0.8303903543439789</v>
      </c>
      <c r="BC148" s="129">
        <f t="shared" ref="BC148:BY148" si="158">SUM(BC141:BC147)</f>
        <v>31886530714</v>
      </c>
      <c r="BD148" s="129">
        <f t="shared" si="158"/>
        <v>15140846</v>
      </c>
      <c r="BE148" s="129">
        <f t="shared" si="158"/>
        <v>1049981771</v>
      </c>
      <c r="BF148" s="129">
        <f t="shared" si="158"/>
        <v>80644090</v>
      </c>
      <c r="BG148" s="129">
        <f t="shared" si="158"/>
        <v>12000000000</v>
      </c>
      <c r="BH148" s="129">
        <f t="shared" si="158"/>
        <v>58000000</v>
      </c>
      <c r="BI148" s="129">
        <f t="shared" si="158"/>
        <v>244096406</v>
      </c>
      <c r="BJ148" s="129">
        <f t="shared" si="158"/>
        <v>3654114816</v>
      </c>
      <c r="BK148" s="129">
        <f t="shared" si="158"/>
        <v>925630318</v>
      </c>
      <c r="BL148" s="129">
        <f t="shared" si="158"/>
        <v>883723421</v>
      </c>
      <c r="BM148" s="129">
        <f t="shared" si="158"/>
        <v>772156723</v>
      </c>
      <c r="BN148" s="129">
        <f t="shared" si="158"/>
        <v>701840643</v>
      </c>
      <c r="BO148" s="129">
        <f t="shared" si="158"/>
        <v>146274562</v>
      </c>
      <c r="BP148" s="129">
        <f t="shared" si="158"/>
        <v>173924152</v>
      </c>
      <c r="BQ148" s="129">
        <f t="shared" si="158"/>
        <v>243017010</v>
      </c>
      <c r="BR148" s="129">
        <f t="shared" si="158"/>
        <v>4778839646</v>
      </c>
      <c r="BS148" s="129">
        <f t="shared" si="158"/>
        <v>837565302</v>
      </c>
      <c r="BT148" s="129">
        <f t="shared" si="158"/>
        <v>1736549937</v>
      </c>
      <c r="BU148" s="129">
        <f t="shared" si="158"/>
        <v>528958408</v>
      </c>
      <c r="BV148" s="129">
        <f t="shared" si="158"/>
        <v>343411660</v>
      </c>
      <c r="BW148" s="129">
        <f t="shared" si="158"/>
        <v>103120928</v>
      </c>
      <c r="BX148" s="129">
        <f t="shared" si="158"/>
        <v>1291725622</v>
      </c>
      <c r="BY148" s="129">
        <f t="shared" si="158"/>
        <v>1317814453</v>
      </c>
      <c r="BZ148" s="131">
        <f t="shared" si="152"/>
        <v>6.9507698451896915E-2</v>
      </c>
      <c r="CA148" s="132">
        <f t="shared" ref="CA148:CW148" si="159">SUM(CA141:CA147)</f>
        <v>2669057209</v>
      </c>
      <c r="CB148" s="132">
        <f t="shared" si="159"/>
        <v>0</v>
      </c>
      <c r="CC148" s="132">
        <f t="shared" si="159"/>
        <v>1170554029</v>
      </c>
      <c r="CD148" s="132">
        <f t="shared" si="159"/>
        <v>0</v>
      </c>
      <c r="CE148" s="132">
        <f t="shared" si="159"/>
        <v>0</v>
      </c>
      <c r="CF148" s="132">
        <f t="shared" si="159"/>
        <v>139746671</v>
      </c>
      <c r="CG148" s="132">
        <f t="shared" si="159"/>
        <v>0</v>
      </c>
      <c r="CH148" s="132">
        <f t="shared" si="159"/>
        <v>143904798</v>
      </c>
      <c r="CI148" s="132">
        <f t="shared" si="159"/>
        <v>0</v>
      </c>
      <c r="CJ148" s="132">
        <f t="shared" si="159"/>
        <v>0</v>
      </c>
      <c r="CK148" s="132">
        <f t="shared" si="159"/>
        <v>0</v>
      </c>
      <c r="CL148" s="132">
        <f t="shared" si="159"/>
        <v>0</v>
      </c>
      <c r="CM148" s="132">
        <f t="shared" si="159"/>
        <v>0</v>
      </c>
      <c r="CN148" s="132">
        <f t="shared" si="159"/>
        <v>3567404</v>
      </c>
      <c r="CO148" s="132">
        <f t="shared" si="159"/>
        <v>0</v>
      </c>
      <c r="CP148" s="132">
        <f t="shared" si="159"/>
        <v>115651899</v>
      </c>
      <c r="CQ148" s="132">
        <f t="shared" si="159"/>
        <v>221647972</v>
      </c>
      <c r="CR148" s="132">
        <f t="shared" si="159"/>
        <v>0</v>
      </c>
      <c r="CS148" s="132">
        <f t="shared" si="159"/>
        <v>104153210</v>
      </c>
      <c r="CT148" s="132">
        <f t="shared" si="159"/>
        <v>400328178</v>
      </c>
      <c r="CU148" s="132">
        <f t="shared" si="159"/>
        <v>0</v>
      </c>
      <c r="CV148" s="132"/>
      <c r="CW148" s="132">
        <f t="shared" si="159"/>
        <v>369503048</v>
      </c>
      <c r="CX148" s="133">
        <f t="shared" si="154"/>
        <v>0.93049230154810303</v>
      </c>
      <c r="CY148" s="126">
        <f t="shared" ref="CY148:DU148" ca="1" si="160">SUM(CY141:CY147)</f>
        <v>35730390168</v>
      </c>
      <c r="CZ148" s="126">
        <f t="shared" ca="1" si="160"/>
        <v>344106222</v>
      </c>
      <c r="DA148" s="126">
        <f t="shared" si="160"/>
        <v>1798856569</v>
      </c>
      <c r="DB148" s="126">
        <f t="shared" si="160"/>
        <v>80644090</v>
      </c>
      <c r="DC148" s="126">
        <f t="shared" si="160"/>
        <v>12000000000</v>
      </c>
      <c r="DD148" s="126">
        <f t="shared" si="160"/>
        <v>68253329</v>
      </c>
      <c r="DE148" s="126">
        <f t="shared" si="160"/>
        <v>244096406</v>
      </c>
      <c r="DF148" s="126">
        <f t="shared" si="160"/>
        <v>3933232500</v>
      </c>
      <c r="DG148" s="126">
        <f t="shared" si="160"/>
        <v>925630318</v>
      </c>
      <c r="DH148" s="126">
        <f t="shared" si="160"/>
        <v>883723421</v>
      </c>
      <c r="DI148" s="126">
        <f t="shared" si="160"/>
        <v>772156723</v>
      </c>
      <c r="DJ148" s="126">
        <f t="shared" si="160"/>
        <v>701840643</v>
      </c>
      <c r="DK148" s="126">
        <f t="shared" si="160"/>
        <v>146274562</v>
      </c>
      <c r="DL148" s="126">
        <f t="shared" si="160"/>
        <v>173924152</v>
      </c>
      <c r="DM148" s="126">
        <f t="shared" si="160"/>
        <v>243017010</v>
      </c>
      <c r="DN148" s="126">
        <f t="shared" si="160"/>
        <v>5557617915</v>
      </c>
      <c r="DO148" s="126">
        <f t="shared" si="160"/>
        <v>940158641</v>
      </c>
      <c r="DP148" s="126">
        <f t="shared" si="160"/>
        <v>1736549937</v>
      </c>
      <c r="DQ148" s="126">
        <f t="shared" si="160"/>
        <v>582952079</v>
      </c>
      <c r="DR148" s="126">
        <f t="shared" si="160"/>
        <v>1370400007</v>
      </c>
      <c r="DS148" s="126">
        <f t="shared" si="160"/>
        <v>195020801</v>
      </c>
      <c r="DT148" s="126">
        <f t="shared" si="160"/>
        <v>1337681906</v>
      </c>
      <c r="DU148" s="126">
        <f t="shared" si="160"/>
        <v>1694252937</v>
      </c>
    </row>
    <row r="149" spans="3:125" ht="15" thickTop="1" x14ac:dyDescent="0.3">
      <c r="G149" s="31">
        <f t="shared" ref="G149:AC149" si="161">+G139-G148</f>
        <v>0</v>
      </c>
      <c r="H149" s="31">
        <f t="shared" si="161"/>
        <v>0</v>
      </c>
      <c r="I149" s="31">
        <f t="shared" si="161"/>
        <v>0</v>
      </c>
      <c r="J149" s="31">
        <f t="shared" si="161"/>
        <v>0</v>
      </c>
      <c r="K149" s="31">
        <f t="shared" si="161"/>
        <v>0</v>
      </c>
      <c r="L149" s="31">
        <f t="shared" si="161"/>
        <v>0</v>
      </c>
      <c r="M149" s="31">
        <f t="shared" si="161"/>
        <v>0</v>
      </c>
      <c r="N149" s="31">
        <f t="shared" si="161"/>
        <v>0</v>
      </c>
      <c r="O149" s="31">
        <f t="shared" si="161"/>
        <v>0</v>
      </c>
      <c r="P149" s="31">
        <f t="shared" si="161"/>
        <v>0</v>
      </c>
      <c r="Q149" s="31">
        <f t="shared" si="161"/>
        <v>0</v>
      </c>
      <c r="R149" s="31">
        <f t="shared" si="161"/>
        <v>0</v>
      </c>
      <c r="S149" s="31">
        <f t="shared" si="161"/>
        <v>0</v>
      </c>
      <c r="T149" s="31">
        <f t="shared" si="161"/>
        <v>0</v>
      </c>
      <c r="U149" s="31">
        <f t="shared" si="161"/>
        <v>0</v>
      </c>
      <c r="V149" s="31">
        <f t="shared" si="161"/>
        <v>0</v>
      </c>
      <c r="W149" s="31">
        <f t="shared" si="161"/>
        <v>0</v>
      </c>
      <c r="X149" s="31">
        <f t="shared" si="161"/>
        <v>0</v>
      </c>
      <c r="Y149" s="31">
        <f t="shared" si="161"/>
        <v>0</v>
      </c>
      <c r="Z149" s="31">
        <f t="shared" si="161"/>
        <v>0</v>
      </c>
      <c r="AA149" s="31">
        <f t="shared" si="161"/>
        <v>0</v>
      </c>
      <c r="AB149" s="31">
        <f t="shared" si="161"/>
        <v>0</v>
      </c>
      <c r="AC149" s="31">
        <f t="shared" si="161"/>
        <v>0</v>
      </c>
      <c r="AE149" s="31">
        <f t="shared" ref="AE149:BA149" si="162">+AE139-AE148</f>
        <v>0</v>
      </c>
      <c r="AF149" s="31">
        <f t="shared" si="162"/>
        <v>0</v>
      </c>
      <c r="AG149" s="31">
        <f t="shared" si="162"/>
        <v>0</v>
      </c>
      <c r="AH149" s="31">
        <f t="shared" si="162"/>
        <v>0</v>
      </c>
      <c r="AI149" s="31">
        <f t="shared" si="162"/>
        <v>0</v>
      </c>
      <c r="AJ149" s="31">
        <f t="shared" si="162"/>
        <v>0</v>
      </c>
      <c r="AK149" s="31">
        <f t="shared" si="162"/>
        <v>0</v>
      </c>
      <c r="AL149" s="31">
        <f t="shared" si="162"/>
        <v>0</v>
      </c>
      <c r="AM149" s="31">
        <f t="shared" si="162"/>
        <v>0</v>
      </c>
      <c r="AN149" s="31">
        <f t="shared" si="162"/>
        <v>0</v>
      </c>
      <c r="AO149" s="31">
        <f t="shared" si="162"/>
        <v>0</v>
      </c>
      <c r="AP149" s="31">
        <f t="shared" si="162"/>
        <v>0</v>
      </c>
      <c r="AQ149" s="31">
        <f t="shared" si="162"/>
        <v>0</v>
      </c>
      <c r="AR149" s="31">
        <f t="shared" si="162"/>
        <v>0</v>
      </c>
      <c r="AS149" s="31">
        <f t="shared" si="162"/>
        <v>0</v>
      </c>
      <c r="AT149" s="31">
        <f t="shared" si="162"/>
        <v>0</v>
      </c>
      <c r="AU149" s="31">
        <f t="shared" si="162"/>
        <v>0</v>
      </c>
      <c r="AV149" s="31">
        <f t="shared" si="162"/>
        <v>0</v>
      </c>
      <c r="AW149" s="31">
        <f t="shared" si="162"/>
        <v>0</v>
      </c>
      <c r="AX149" s="31">
        <f t="shared" si="162"/>
        <v>0</v>
      </c>
      <c r="AY149" s="31">
        <f t="shared" si="162"/>
        <v>0</v>
      </c>
      <c r="AZ149" s="31"/>
      <c r="BA149" s="31">
        <f t="shared" si="162"/>
        <v>0</v>
      </c>
      <c r="BC149" s="31">
        <f t="shared" ref="BC149:DN149" si="163">+BC139-BC148</f>
        <v>0</v>
      </c>
      <c r="BD149" s="31">
        <f t="shared" si="163"/>
        <v>0</v>
      </c>
      <c r="BE149" s="31">
        <f t="shared" si="163"/>
        <v>0</v>
      </c>
      <c r="BF149" s="31">
        <f t="shared" si="163"/>
        <v>0</v>
      </c>
      <c r="BG149" s="31">
        <f t="shared" si="163"/>
        <v>0</v>
      </c>
      <c r="BH149" s="31">
        <f t="shared" si="163"/>
        <v>0</v>
      </c>
      <c r="BI149" s="31">
        <f t="shared" si="163"/>
        <v>0</v>
      </c>
      <c r="BJ149" s="31">
        <f t="shared" si="163"/>
        <v>0</v>
      </c>
      <c r="BK149" s="31">
        <f t="shared" si="163"/>
        <v>0</v>
      </c>
      <c r="BL149" s="31">
        <f t="shared" si="163"/>
        <v>0</v>
      </c>
      <c r="BM149" s="31">
        <f t="shared" si="163"/>
        <v>0</v>
      </c>
      <c r="BN149" s="31">
        <f t="shared" si="163"/>
        <v>0</v>
      </c>
      <c r="BO149" s="31">
        <f t="shared" si="163"/>
        <v>0</v>
      </c>
      <c r="BP149" s="31">
        <f t="shared" si="163"/>
        <v>0</v>
      </c>
      <c r="BQ149" s="31">
        <f t="shared" si="163"/>
        <v>0</v>
      </c>
      <c r="BR149" s="31">
        <f t="shared" si="163"/>
        <v>0</v>
      </c>
      <c r="BS149" s="31">
        <f t="shared" si="163"/>
        <v>0</v>
      </c>
      <c r="BT149" s="31">
        <f t="shared" si="163"/>
        <v>0</v>
      </c>
      <c r="BU149" s="31">
        <f t="shared" si="163"/>
        <v>0</v>
      </c>
      <c r="BV149" s="31">
        <f t="shared" si="163"/>
        <v>0</v>
      </c>
      <c r="BW149" s="31">
        <f t="shared" si="163"/>
        <v>0</v>
      </c>
      <c r="BX149" s="31"/>
      <c r="BY149" s="31">
        <f t="shared" si="163"/>
        <v>0</v>
      </c>
      <c r="BZ149" s="31">
        <f t="shared" si="163"/>
        <v>0</v>
      </c>
      <c r="CA149" s="31">
        <f t="shared" si="163"/>
        <v>0</v>
      </c>
      <c r="CB149" s="31">
        <f t="shared" si="163"/>
        <v>0</v>
      </c>
      <c r="CC149" s="31">
        <f t="shared" si="163"/>
        <v>0</v>
      </c>
      <c r="CD149" s="31">
        <f t="shared" si="163"/>
        <v>0</v>
      </c>
      <c r="CE149" s="31">
        <f t="shared" si="163"/>
        <v>0</v>
      </c>
      <c r="CF149" s="31">
        <f t="shared" si="163"/>
        <v>0</v>
      </c>
      <c r="CG149" s="31">
        <f t="shared" si="163"/>
        <v>0</v>
      </c>
      <c r="CH149" s="31">
        <f t="shared" si="163"/>
        <v>0</v>
      </c>
      <c r="CI149" s="31">
        <f t="shared" si="163"/>
        <v>0</v>
      </c>
      <c r="CJ149" s="31">
        <f t="shared" si="163"/>
        <v>0</v>
      </c>
      <c r="CK149" s="31">
        <f t="shared" si="163"/>
        <v>0</v>
      </c>
      <c r="CL149" s="31">
        <f t="shared" si="163"/>
        <v>0</v>
      </c>
      <c r="CM149" s="31">
        <f t="shared" si="163"/>
        <v>0</v>
      </c>
      <c r="CN149" s="31">
        <f t="shared" si="163"/>
        <v>0</v>
      </c>
      <c r="CO149" s="31">
        <f t="shared" si="163"/>
        <v>0</v>
      </c>
      <c r="CP149" s="31">
        <f t="shared" si="163"/>
        <v>0</v>
      </c>
      <c r="CQ149" s="31">
        <f t="shared" si="163"/>
        <v>0</v>
      </c>
      <c r="CR149" s="31">
        <f t="shared" si="163"/>
        <v>0</v>
      </c>
      <c r="CS149" s="31">
        <f t="shared" si="163"/>
        <v>0</v>
      </c>
      <c r="CT149" s="31">
        <f t="shared" si="163"/>
        <v>0</v>
      </c>
      <c r="CU149" s="31">
        <f t="shared" si="163"/>
        <v>0</v>
      </c>
      <c r="CV149" s="31"/>
      <c r="CW149" s="31">
        <f t="shared" si="163"/>
        <v>0</v>
      </c>
      <c r="CX149" s="31">
        <f t="shared" si="163"/>
        <v>0</v>
      </c>
      <c r="CY149" s="31">
        <f t="shared" ca="1" si="163"/>
        <v>0</v>
      </c>
      <c r="CZ149" s="31">
        <f t="shared" ca="1" si="163"/>
        <v>0</v>
      </c>
      <c r="DA149" s="31">
        <f t="shared" si="163"/>
        <v>0</v>
      </c>
      <c r="DB149" s="31">
        <f t="shared" si="163"/>
        <v>0</v>
      </c>
      <c r="DC149" s="31">
        <f t="shared" si="163"/>
        <v>0</v>
      </c>
      <c r="DD149" s="31">
        <f t="shared" si="163"/>
        <v>0</v>
      </c>
      <c r="DE149" s="31">
        <f t="shared" si="163"/>
        <v>0</v>
      </c>
      <c r="DF149" s="31">
        <f t="shared" si="163"/>
        <v>0</v>
      </c>
      <c r="DG149" s="31">
        <f t="shared" si="163"/>
        <v>0</v>
      </c>
      <c r="DH149" s="31">
        <f t="shared" si="163"/>
        <v>0</v>
      </c>
      <c r="DI149" s="31">
        <f t="shared" si="163"/>
        <v>0</v>
      </c>
      <c r="DJ149" s="31">
        <f t="shared" si="163"/>
        <v>0</v>
      </c>
      <c r="DK149" s="31">
        <f t="shared" si="163"/>
        <v>0</v>
      </c>
      <c r="DL149" s="31">
        <f t="shared" si="163"/>
        <v>0</v>
      </c>
      <c r="DM149" s="31">
        <f t="shared" si="163"/>
        <v>0</v>
      </c>
      <c r="DN149" s="31">
        <f t="shared" si="163"/>
        <v>0</v>
      </c>
      <c r="DO149" s="31">
        <f t="shared" ref="DO149:DU149" si="164">+DO139-DO148</f>
        <v>0</v>
      </c>
      <c r="DP149" s="31">
        <f t="shared" si="164"/>
        <v>0</v>
      </c>
      <c r="DQ149" s="31">
        <f t="shared" si="164"/>
        <v>0</v>
      </c>
      <c r="DR149" s="31">
        <f t="shared" si="164"/>
        <v>0</v>
      </c>
      <c r="DS149" s="31">
        <f t="shared" si="164"/>
        <v>0</v>
      </c>
      <c r="DT149" s="31">
        <f t="shared" si="164"/>
        <v>0</v>
      </c>
      <c r="DU149" s="31">
        <f t="shared" si="164"/>
        <v>0</v>
      </c>
    </row>
    <row r="150" spans="3:125" x14ac:dyDescent="0.3">
      <c r="F150" s="134"/>
      <c r="G150" s="31">
        <v>38399447377</v>
      </c>
      <c r="I150" s="135"/>
      <c r="AE150" s="31"/>
      <c r="BB150" s="31"/>
      <c r="BZ150" s="31"/>
      <c r="CA150" s="31">
        <f ca="1">CA148+CY148</f>
        <v>38399447377</v>
      </c>
    </row>
    <row r="153" spans="3:125" x14ac:dyDescent="0.3">
      <c r="CA153" s="31"/>
    </row>
  </sheetData>
  <mergeCells count="96">
    <mergeCell ref="AF1:AG2"/>
    <mergeCell ref="AH1:AI2"/>
    <mergeCell ref="AJ1:AK2"/>
    <mergeCell ref="AL1:AM2"/>
    <mergeCell ref="AN1:AO2"/>
    <mergeCell ref="Z1:Z3"/>
    <mergeCell ref="AA1:AA3"/>
    <mergeCell ref="AB1:AB3"/>
    <mergeCell ref="AC1:AC3"/>
    <mergeCell ref="AD1:AE2"/>
    <mergeCell ref="V1:V3"/>
    <mergeCell ref="W1:W3"/>
    <mergeCell ref="X1:X3"/>
    <mergeCell ref="Y1:Y3"/>
    <mergeCell ref="A2:A3"/>
    <mergeCell ref="B2:B3"/>
    <mergeCell ref="C2:C3"/>
    <mergeCell ref="D2:D3"/>
    <mergeCell ref="E2:E3"/>
    <mergeCell ref="C1:F1"/>
    <mergeCell ref="Q1:Q3"/>
    <mergeCell ref="R1:R3"/>
    <mergeCell ref="S1:S3"/>
    <mergeCell ref="T1:T3"/>
    <mergeCell ref="U1:U3"/>
    <mergeCell ref="N1:N3"/>
    <mergeCell ref="O1:O3"/>
    <mergeCell ref="B19:B23"/>
    <mergeCell ref="F2:F3"/>
    <mergeCell ref="P1:P3"/>
    <mergeCell ref="I1:I3"/>
    <mergeCell ref="J1:J3"/>
    <mergeCell ref="K1:K3"/>
    <mergeCell ref="L1:L3"/>
    <mergeCell ref="M1:M3"/>
    <mergeCell ref="B4:B9"/>
    <mergeCell ref="B10:B13"/>
    <mergeCell ref="B14:B18"/>
    <mergeCell ref="G1:G3"/>
    <mergeCell ref="H1:H3"/>
    <mergeCell ref="A73:A77"/>
    <mergeCell ref="B73:B74"/>
    <mergeCell ref="B24:B28"/>
    <mergeCell ref="B29:B30"/>
    <mergeCell ref="B31:B32"/>
    <mergeCell ref="B33:B36"/>
    <mergeCell ref="B37:E37"/>
    <mergeCell ref="B38:B41"/>
    <mergeCell ref="B42:B48"/>
    <mergeCell ref="A57:A70"/>
    <mergeCell ref="B57:B60"/>
    <mergeCell ref="B61:B69"/>
    <mergeCell ref="B71:B72"/>
    <mergeCell ref="B78:E78"/>
    <mergeCell ref="A79:A90"/>
    <mergeCell ref="B79:B81"/>
    <mergeCell ref="B85:B92"/>
    <mergeCell ref="A94:A97"/>
    <mergeCell ref="B94:B95"/>
    <mergeCell ref="A98:A101"/>
    <mergeCell ref="B100:B101"/>
    <mergeCell ref="B102:F102"/>
    <mergeCell ref="A103:A114"/>
    <mergeCell ref="B103:B105"/>
    <mergeCell ref="B109:B110"/>
    <mergeCell ref="A119:A127"/>
    <mergeCell ref="B120:B121"/>
    <mergeCell ref="B122:B127"/>
    <mergeCell ref="A128:A136"/>
    <mergeCell ref="B128:B134"/>
    <mergeCell ref="B135:B136"/>
    <mergeCell ref="B137:D137"/>
    <mergeCell ref="C139:E139"/>
    <mergeCell ref="C148:D148"/>
    <mergeCell ref="B115:B117"/>
    <mergeCell ref="B118:F118"/>
    <mergeCell ref="AP1:AQ2"/>
    <mergeCell ref="AR1:AS2"/>
    <mergeCell ref="AT1:AU2"/>
    <mergeCell ref="AV1:AW2"/>
    <mergeCell ref="AX1:AY2"/>
    <mergeCell ref="AZ1:BA2"/>
    <mergeCell ref="BB1:BC2"/>
    <mergeCell ref="BZ1:CC2"/>
    <mergeCell ref="CX1:CY2"/>
    <mergeCell ref="CZ1:DA2"/>
    <mergeCell ref="DB1:DC2"/>
    <mergeCell ref="DD1:DE2"/>
    <mergeCell ref="DF1:DG2"/>
    <mergeCell ref="DH1:DI2"/>
    <mergeCell ref="DJ1:DK2"/>
    <mergeCell ref="DL1:DM2"/>
    <mergeCell ref="DN1:DO2"/>
    <mergeCell ref="DP1:DQ2"/>
    <mergeCell ref="DR1:DS2"/>
    <mergeCell ref="DT1:DU2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Z200"/>
  <sheetViews>
    <sheetView showGridLines="0" tabSelected="1" zoomScaleNormal="100" zoomScalePageLayoutView="50" workbookViewId="0">
      <pane xSplit="3" ySplit="3" topLeftCell="D183" activePane="bottomRight" state="frozen"/>
      <selection activeCell="Z102" sqref="Z102"/>
      <selection pane="topRight" activeCell="Z102" sqref="Z102"/>
      <selection pane="bottomLeft" activeCell="Z102" sqref="Z102"/>
      <selection pane="bottomRight" activeCell="BC196" sqref="BC196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88671875" customWidth="1"/>
    <col min="4" max="4" width="41.109375" customWidth="1"/>
    <col min="5" max="5" width="14.88671875" customWidth="1"/>
    <col min="6" max="6" width="11.88671875" hidden="1" customWidth="1"/>
    <col min="7" max="7" width="13.88671875" customWidth="1"/>
    <col min="8" max="8" width="12.109375" hidden="1" customWidth="1"/>
    <col min="9" max="9" width="13.88671875" hidden="1" customWidth="1"/>
    <col min="10" max="10" width="12.6640625" hidden="1" customWidth="1"/>
    <col min="11" max="11" width="14.44140625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4.33203125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2.6640625" hidden="1" customWidth="1"/>
    <col min="29" max="29" width="14" hidden="1" customWidth="1"/>
    <col min="30" max="30" width="14.44140625" customWidth="1"/>
    <col min="31" max="31" width="14.6640625" customWidth="1"/>
    <col min="32" max="32" width="13.5546875" hidden="1" customWidth="1"/>
    <col min="33" max="34" width="14" hidden="1" customWidth="1"/>
    <col min="35" max="35" width="17.33203125" hidden="1" customWidth="1"/>
    <col min="36" max="36" width="14.5546875" hidden="1" customWidth="1"/>
    <col min="37" max="37" width="16.109375" hidden="1" customWidth="1"/>
    <col min="38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1.44140625" hidden="1" customWidth="1"/>
    <col min="49" max="50" width="13.44140625" hidden="1" customWidth="1"/>
    <col min="51" max="52" width="15.5546875" hidden="1" customWidth="1"/>
    <col min="53" max="53" width="13.88671875" hidden="1" customWidth="1"/>
    <col min="54" max="54" width="9" customWidth="1"/>
    <col min="55" max="55" width="14.88671875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10.33203125" customWidth="1"/>
    <col min="79" max="79" width="13.5546875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9.6640625" customWidth="1"/>
    <col min="103" max="103" width="15" customWidth="1"/>
    <col min="104" max="104" width="13.6640625" hidden="1" customWidth="1"/>
    <col min="105" max="105" width="14.44140625" hidden="1" customWidth="1"/>
    <col min="106" max="106" width="12.88671875" hidden="1" customWidth="1"/>
    <col min="107" max="108" width="15.5546875" hidden="1" customWidth="1"/>
    <col min="109" max="109" width="14.44140625" hidden="1" customWidth="1"/>
    <col min="110" max="110" width="12.6640625" hidden="1" customWidth="1"/>
    <col min="111" max="112" width="13.5546875" hidden="1" customWidth="1"/>
    <col min="113" max="114" width="13.88671875" hidden="1" customWidth="1"/>
    <col min="115" max="115" width="13.6640625" hidden="1" customWidth="1"/>
    <col min="116" max="118" width="13.88671875" hidden="1" customWidth="1"/>
    <col min="119" max="119" width="13.33203125" hidden="1" customWidth="1"/>
    <col min="120" max="121" width="14.44140625" hidden="1" customWidth="1"/>
    <col min="122" max="122" width="14.88671875" hidden="1" customWidth="1"/>
    <col min="123" max="124" width="14.33203125" hidden="1" customWidth="1"/>
    <col min="125" max="125" width="13.5546875" hidden="1" customWidth="1"/>
    <col min="126" max="126" width="5.109375" customWidth="1"/>
    <col min="127" max="127" width="25.5546875" customWidth="1"/>
    <col min="128" max="128" width="13.44140625" customWidth="1"/>
    <col min="129" max="129" width="15.88671875" customWidth="1"/>
    <col min="130" max="130" width="11.33203125" customWidth="1"/>
    <col min="131" max="152" width="11.44140625" customWidth="1"/>
  </cols>
  <sheetData>
    <row r="1" spans="1:130" ht="15" customHeight="1" x14ac:dyDescent="0.35">
      <c r="C1" s="244" t="s">
        <v>0</v>
      </c>
      <c r="D1" s="245"/>
      <c r="E1" s="245"/>
      <c r="F1" s="246"/>
      <c r="G1" s="265" t="s">
        <v>10</v>
      </c>
      <c r="H1" s="265" t="s">
        <v>10</v>
      </c>
      <c r="I1" s="265" t="s">
        <v>10</v>
      </c>
      <c r="J1" s="265" t="s">
        <v>10</v>
      </c>
      <c r="K1" s="265" t="s">
        <v>10</v>
      </c>
      <c r="L1" s="265" t="s">
        <v>10</v>
      </c>
      <c r="M1" s="265" t="s">
        <v>10</v>
      </c>
      <c r="N1" s="265" t="s">
        <v>10</v>
      </c>
      <c r="O1" s="265" t="s">
        <v>10</v>
      </c>
      <c r="P1" s="265" t="s">
        <v>10</v>
      </c>
      <c r="Q1" s="265" t="s">
        <v>10</v>
      </c>
      <c r="R1" s="265" t="s">
        <v>10</v>
      </c>
      <c r="S1" s="265" t="s">
        <v>10</v>
      </c>
      <c r="T1" s="265" t="s">
        <v>10</v>
      </c>
      <c r="U1" s="265" t="s">
        <v>10</v>
      </c>
      <c r="V1" s="265" t="s">
        <v>10</v>
      </c>
      <c r="W1" s="265" t="s">
        <v>10</v>
      </c>
      <c r="X1" s="265" t="s">
        <v>10</v>
      </c>
      <c r="Y1" s="265" t="s">
        <v>10</v>
      </c>
      <c r="Z1" s="265" t="s">
        <v>10</v>
      </c>
      <c r="AA1" s="265" t="s">
        <v>10</v>
      </c>
      <c r="AB1" s="265" t="s">
        <v>10</v>
      </c>
      <c r="AC1" s="265" t="s">
        <v>10</v>
      </c>
      <c r="AD1" s="258" t="s">
        <v>390</v>
      </c>
      <c r="AE1" s="258"/>
      <c r="AF1" s="258" t="s">
        <v>390</v>
      </c>
      <c r="AG1" s="258"/>
      <c r="AH1" s="258" t="s">
        <v>390</v>
      </c>
      <c r="AI1" s="258"/>
      <c r="AJ1" s="258" t="s">
        <v>390</v>
      </c>
      <c r="AK1" s="258"/>
      <c r="AL1" s="258" t="s">
        <v>390</v>
      </c>
      <c r="AM1" s="258"/>
      <c r="AN1" s="258" t="s">
        <v>390</v>
      </c>
      <c r="AO1" s="258"/>
      <c r="AP1" s="258" t="s">
        <v>390</v>
      </c>
      <c r="AQ1" s="258"/>
      <c r="AR1" s="258" t="s">
        <v>390</v>
      </c>
      <c r="AS1" s="258"/>
      <c r="AT1" s="258" t="s">
        <v>390</v>
      </c>
      <c r="AU1" s="258"/>
      <c r="AV1" s="258" t="s">
        <v>390</v>
      </c>
      <c r="AW1" s="258"/>
      <c r="AX1" s="258" t="s">
        <v>390</v>
      </c>
      <c r="AY1" s="258"/>
      <c r="AZ1" s="258" t="s">
        <v>390</v>
      </c>
      <c r="BA1" s="258"/>
      <c r="BB1" s="259" t="s">
        <v>392</v>
      </c>
      <c r="BC1" s="260"/>
      <c r="BD1" s="150" t="s">
        <v>3</v>
      </c>
      <c r="BE1" s="151"/>
      <c r="BF1" s="151"/>
      <c r="BG1" s="151"/>
      <c r="BH1" s="151"/>
      <c r="BI1" s="151"/>
      <c r="BJ1" s="151"/>
      <c r="BK1" s="151"/>
      <c r="BL1" s="151"/>
      <c r="BM1" s="151"/>
      <c r="BN1" s="151"/>
      <c r="BO1" s="151"/>
      <c r="BP1" s="151"/>
      <c r="BQ1" s="151"/>
      <c r="BR1" s="151"/>
      <c r="BS1" s="151"/>
      <c r="BT1" s="151"/>
      <c r="BU1" s="151"/>
      <c r="BV1" s="151"/>
      <c r="BW1" s="151"/>
      <c r="BX1" s="151"/>
      <c r="BY1" s="151"/>
      <c r="BZ1" s="263" t="s">
        <v>393</v>
      </c>
      <c r="CA1" s="263"/>
      <c r="CB1" s="263"/>
      <c r="CC1" s="263"/>
      <c r="CD1" s="151"/>
      <c r="CE1" s="151"/>
      <c r="CF1" s="151"/>
      <c r="CG1" s="151"/>
      <c r="CH1" s="151"/>
      <c r="CI1" s="151"/>
      <c r="CJ1" s="151"/>
      <c r="CK1" s="151"/>
      <c r="CL1" s="151"/>
      <c r="CM1" s="151"/>
      <c r="CN1" s="151"/>
      <c r="CO1" s="151"/>
      <c r="CP1" s="151"/>
      <c r="CQ1" s="151"/>
      <c r="CR1" s="151"/>
      <c r="CS1" s="151"/>
      <c r="CT1" s="151"/>
      <c r="CU1" s="151"/>
      <c r="CV1" s="151"/>
      <c r="CW1" s="152"/>
      <c r="CX1" s="254" t="s">
        <v>394</v>
      </c>
      <c r="CY1" s="255"/>
      <c r="CZ1" s="254" t="s">
        <v>394</v>
      </c>
      <c r="DA1" s="255"/>
      <c r="DB1" s="254" t="s">
        <v>394</v>
      </c>
      <c r="DC1" s="255"/>
      <c r="DD1" s="254" t="s">
        <v>394</v>
      </c>
      <c r="DE1" s="255"/>
      <c r="DF1" s="254" t="s">
        <v>394</v>
      </c>
      <c r="DG1" s="255"/>
      <c r="DH1" s="254" t="s">
        <v>394</v>
      </c>
      <c r="DI1" s="255"/>
      <c r="DJ1" s="254" t="s">
        <v>394</v>
      </c>
      <c r="DK1" s="255"/>
      <c r="DL1" s="254" t="s">
        <v>394</v>
      </c>
      <c r="DM1" s="255"/>
      <c r="DN1" s="254" t="s">
        <v>394</v>
      </c>
      <c r="DO1" s="255"/>
      <c r="DP1" s="254" t="s">
        <v>394</v>
      </c>
      <c r="DQ1" s="255"/>
      <c r="DR1" s="254" t="s">
        <v>394</v>
      </c>
      <c r="DS1" s="255"/>
      <c r="DT1" s="254" t="s">
        <v>394</v>
      </c>
      <c r="DU1" s="255"/>
    </row>
    <row r="2" spans="1:130" ht="19.8" customHeight="1" x14ac:dyDescent="0.3">
      <c r="A2" s="239" t="s">
        <v>4</v>
      </c>
      <c r="B2" s="239" t="s">
        <v>5</v>
      </c>
      <c r="C2" s="237" t="s">
        <v>6</v>
      </c>
      <c r="D2" s="237" t="s">
        <v>7</v>
      </c>
      <c r="E2" s="240" t="s">
        <v>8</v>
      </c>
      <c r="F2" s="237" t="s">
        <v>9</v>
      </c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8"/>
      <c r="AZ2" s="258"/>
      <c r="BA2" s="258"/>
      <c r="BB2" s="261"/>
      <c r="BC2" s="262"/>
      <c r="BD2" s="153" t="s">
        <v>12</v>
      </c>
      <c r="BE2" s="154"/>
      <c r="BF2" s="154"/>
      <c r="BG2" s="154"/>
      <c r="BH2" s="154"/>
      <c r="BI2" s="154"/>
      <c r="BJ2" s="154"/>
      <c r="BK2" s="154"/>
      <c r="BL2" s="154"/>
      <c r="BM2" s="154"/>
      <c r="BN2" s="155"/>
      <c r="BO2" s="153" t="s">
        <v>12</v>
      </c>
      <c r="BP2" s="154"/>
      <c r="BQ2" s="154"/>
      <c r="BR2" s="154"/>
      <c r="BS2" s="154"/>
      <c r="BT2" s="154"/>
      <c r="BU2" s="154"/>
      <c r="BV2" s="154"/>
      <c r="BW2" s="154"/>
      <c r="BX2" s="154"/>
      <c r="BY2" s="155"/>
      <c r="BZ2" s="264"/>
      <c r="CA2" s="264"/>
      <c r="CB2" s="264"/>
      <c r="CC2" s="264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156"/>
      <c r="CX2" s="256"/>
      <c r="CY2" s="257"/>
      <c r="CZ2" s="256"/>
      <c r="DA2" s="257"/>
      <c r="DB2" s="256"/>
      <c r="DC2" s="257"/>
      <c r="DD2" s="256"/>
      <c r="DE2" s="257"/>
      <c r="DF2" s="256"/>
      <c r="DG2" s="257"/>
      <c r="DH2" s="256"/>
      <c r="DI2" s="257"/>
      <c r="DJ2" s="256"/>
      <c r="DK2" s="257"/>
      <c r="DL2" s="256"/>
      <c r="DM2" s="257"/>
      <c r="DN2" s="256"/>
      <c r="DO2" s="257"/>
      <c r="DP2" s="256"/>
      <c r="DQ2" s="257"/>
      <c r="DR2" s="256"/>
      <c r="DS2" s="257"/>
      <c r="DT2" s="256"/>
      <c r="DU2" s="257"/>
    </row>
    <row r="3" spans="1:130" s="14" customFormat="1" ht="46.5" customHeight="1" x14ac:dyDescent="0.25">
      <c r="A3" s="239"/>
      <c r="B3" s="239"/>
      <c r="C3" s="238"/>
      <c r="D3" s="238"/>
      <c r="E3" s="241"/>
      <c r="F3" s="238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7"/>
      <c r="AC3" s="267"/>
      <c r="AD3" s="148" t="s">
        <v>37</v>
      </c>
      <c r="AE3" s="148" t="s">
        <v>391</v>
      </c>
      <c r="AF3" s="148" t="s">
        <v>37</v>
      </c>
      <c r="AG3" s="148" t="s">
        <v>391</v>
      </c>
      <c r="AH3" s="148" t="s">
        <v>37</v>
      </c>
      <c r="AI3" s="148" t="s">
        <v>391</v>
      </c>
      <c r="AJ3" s="148" t="s">
        <v>37</v>
      </c>
      <c r="AK3" s="148" t="s">
        <v>391</v>
      </c>
      <c r="AL3" s="148" t="s">
        <v>37</v>
      </c>
      <c r="AM3" s="148" t="s">
        <v>391</v>
      </c>
      <c r="AN3" s="148" t="s">
        <v>37</v>
      </c>
      <c r="AO3" s="148" t="s">
        <v>391</v>
      </c>
      <c r="AP3" s="148" t="s">
        <v>37</v>
      </c>
      <c r="AQ3" s="148" t="s">
        <v>391</v>
      </c>
      <c r="AR3" s="148" t="s">
        <v>37</v>
      </c>
      <c r="AS3" s="148" t="s">
        <v>391</v>
      </c>
      <c r="AT3" s="148" t="s">
        <v>37</v>
      </c>
      <c r="AU3" s="148" t="s">
        <v>391</v>
      </c>
      <c r="AV3" s="148" t="s">
        <v>37</v>
      </c>
      <c r="AW3" s="148" t="s">
        <v>391</v>
      </c>
      <c r="AX3" s="148" t="s">
        <v>37</v>
      </c>
      <c r="AY3" s="148" t="s">
        <v>391</v>
      </c>
      <c r="AZ3" s="148" t="s">
        <v>37</v>
      </c>
      <c r="BA3" s="148" t="s">
        <v>391</v>
      </c>
      <c r="BB3" s="149" t="s">
        <v>37</v>
      </c>
      <c r="BC3" s="149" t="s">
        <v>391</v>
      </c>
      <c r="BD3" s="9" t="s">
        <v>15</v>
      </c>
      <c r="BE3" s="9" t="s">
        <v>16</v>
      </c>
      <c r="BF3" s="9" t="s">
        <v>38</v>
      </c>
      <c r="BG3" s="9" t="s">
        <v>18</v>
      </c>
      <c r="BH3" s="9" t="s">
        <v>19</v>
      </c>
      <c r="BI3" s="9" t="s">
        <v>20</v>
      </c>
      <c r="BJ3" s="9" t="s">
        <v>21</v>
      </c>
      <c r="BK3" s="9" t="s">
        <v>22</v>
      </c>
      <c r="BL3" s="9" t="s">
        <v>23</v>
      </c>
      <c r="BM3" s="9" t="s">
        <v>24</v>
      </c>
      <c r="BN3" s="9" t="s">
        <v>25</v>
      </c>
      <c r="BO3" s="9" t="s">
        <v>26</v>
      </c>
      <c r="BP3" s="9" t="s">
        <v>27</v>
      </c>
      <c r="BQ3" s="9" t="s">
        <v>28</v>
      </c>
      <c r="BR3" s="9" t="s">
        <v>29</v>
      </c>
      <c r="BS3" s="9" t="s">
        <v>30</v>
      </c>
      <c r="BT3" s="9" t="s">
        <v>31</v>
      </c>
      <c r="BU3" s="9" t="s">
        <v>32</v>
      </c>
      <c r="BV3" s="9" t="s">
        <v>33</v>
      </c>
      <c r="BW3" s="9" t="s">
        <v>34</v>
      </c>
      <c r="BX3" s="9" t="s">
        <v>35</v>
      </c>
      <c r="BY3" s="9" t="s">
        <v>36</v>
      </c>
      <c r="BZ3" s="148" t="s">
        <v>37</v>
      </c>
      <c r="CA3" s="148" t="s">
        <v>391</v>
      </c>
      <c r="CB3" s="148" t="s">
        <v>391</v>
      </c>
      <c r="CC3" s="148" t="s">
        <v>391</v>
      </c>
      <c r="CD3" s="12" t="s">
        <v>38</v>
      </c>
      <c r="CE3" s="12" t="s">
        <v>18</v>
      </c>
      <c r="CF3" s="12" t="s">
        <v>19</v>
      </c>
      <c r="CG3" s="12" t="s">
        <v>20</v>
      </c>
      <c r="CH3" s="12" t="s">
        <v>21</v>
      </c>
      <c r="CI3" s="12" t="s">
        <v>22</v>
      </c>
      <c r="CJ3" s="12" t="s">
        <v>23</v>
      </c>
      <c r="CK3" s="12" t="s">
        <v>24</v>
      </c>
      <c r="CL3" s="12" t="s">
        <v>25</v>
      </c>
      <c r="CM3" s="12" t="s">
        <v>26</v>
      </c>
      <c r="CN3" s="12" t="s">
        <v>27</v>
      </c>
      <c r="CO3" s="12" t="s">
        <v>28</v>
      </c>
      <c r="CP3" s="12" t="s">
        <v>29</v>
      </c>
      <c r="CQ3" s="12" t="s">
        <v>30</v>
      </c>
      <c r="CR3" s="12" t="s">
        <v>31</v>
      </c>
      <c r="CS3" s="12" t="s">
        <v>32</v>
      </c>
      <c r="CT3" s="12" t="s">
        <v>33</v>
      </c>
      <c r="CU3" s="12" t="s">
        <v>34</v>
      </c>
      <c r="CV3" s="12" t="s">
        <v>35</v>
      </c>
      <c r="CW3" s="12" t="s">
        <v>36</v>
      </c>
      <c r="CX3" s="149" t="s">
        <v>37</v>
      </c>
      <c r="CY3" s="149" t="s">
        <v>391</v>
      </c>
      <c r="CZ3" s="149" t="s">
        <v>37</v>
      </c>
      <c r="DA3" s="149" t="s">
        <v>391</v>
      </c>
      <c r="DB3" s="149" t="s">
        <v>37</v>
      </c>
      <c r="DC3" s="149" t="s">
        <v>391</v>
      </c>
      <c r="DD3" s="149" t="s">
        <v>37</v>
      </c>
      <c r="DE3" s="149" t="s">
        <v>391</v>
      </c>
      <c r="DF3" s="149" t="s">
        <v>37</v>
      </c>
      <c r="DG3" s="149" t="s">
        <v>391</v>
      </c>
      <c r="DH3" s="149" t="s">
        <v>37</v>
      </c>
      <c r="DI3" s="149" t="s">
        <v>391</v>
      </c>
      <c r="DJ3" s="149" t="s">
        <v>37</v>
      </c>
      <c r="DK3" s="149" t="s">
        <v>391</v>
      </c>
      <c r="DL3" s="149" t="s">
        <v>37</v>
      </c>
      <c r="DM3" s="149" t="s">
        <v>391</v>
      </c>
      <c r="DN3" s="149" t="s">
        <v>37</v>
      </c>
      <c r="DO3" s="149" t="s">
        <v>391</v>
      </c>
      <c r="DP3" s="149" t="s">
        <v>37</v>
      </c>
      <c r="DQ3" s="149" t="s">
        <v>391</v>
      </c>
      <c r="DR3" s="149" t="s">
        <v>37</v>
      </c>
      <c r="DS3" s="149" t="s">
        <v>391</v>
      </c>
      <c r="DT3" s="149" t="s">
        <v>37</v>
      </c>
      <c r="DU3" s="149" t="s">
        <v>391</v>
      </c>
      <c r="DW3" s="275" t="s">
        <v>4</v>
      </c>
      <c r="DX3" s="275" t="s">
        <v>395</v>
      </c>
      <c r="DY3" s="276" t="s">
        <v>396</v>
      </c>
      <c r="DZ3" s="276" t="s">
        <v>397</v>
      </c>
    </row>
    <row r="4" spans="1:130" ht="48" hidden="1" customHeight="1" x14ac:dyDescent="0.3">
      <c r="A4" s="15" t="s">
        <v>39</v>
      </c>
      <c r="B4" s="230" t="s">
        <v>40</v>
      </c>
      <c r="C4" s="16" t="s">
        <v>41</v>
      </c>
      <c r="D4" s="17" t="s">
        <v>42</v>
      </c>
      <c r="E4" s="147">
        <v>510</v>
      </c>
      <c r="F4" s="19" t="s">
        <v>43</v>
      </c>
      <c r="G4" s="20">
        <f>SUM(H4:AC4)</f>
        <v>70000000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>
        <v>35000000</v>
      </c>
      <c r="X4" s="20"/>
      <c r="Y4" s="20"/>
      <c r="Z4" s="20"/>
      <c r="AA4" s="20"/>
      <c r="AB4" s="20"/>
      <c r="AC4" s="20">
        <f>30000000+5000000</f>
        <v>35000000</v>
      </c>
      <c r="AD4" s="21">
        <f t="shared" ref="AD4:AD23" si="0">+AE4/G4</f>
        <v>0.49033971428571427</v>
      </c>
      <c r="AE4" s="20">
        <f t="shared" ref="AE4:AE36" si="1">SUM(AF4:BA4)</f>
        <v>34323780</v>
      </c>
      <c r="AF4" s="22"/>
      <c r="AG4" s="20"/>
      <c r="AH4" s="23"/>
      <c r="AI4" s="22"/>
      <c r="AJ4" s="22"/>
      <c r="AK4" s="20"/>
      <c r="AL4" s="24"/>
      <c r="AM4" s="24"/>
      <c r="AN4" s="24"/>
      <c r="AO4" s="24"/>
      <c r="AP4" s="24"/>
      <c r="AQ4" s="24"/>
      <c r="AR4" s="24"/>
      <c r="AS4" s="24"/>
      <c r="AT4" s="20"/>
      <c r="AU4" s="20">
        <f>+'[1]FEBRERO 2019'!$Y$874</f>
        <v>28342476</v>
      </c>
      <c r="AV4" s="20"/>
      <c r="AW4" s="20"/>
      <c r="AX4" s="20"/>
      <c r="AY4" s="20"/>
      <c r="AZ4" s="20"/>
      <c r="BA4" s="20">
        <f>+'[1]FEBRERO 2019'!$AF$874</f>
        <v>5981304</v>
      </c>
      <c r="BB4" s="21">
        <f>1-AD4</f>
        <v>0.50966028571428579</v>
      </c>
      <c r="BC4" s="20">
        <f t="shared" ref="BC4:BC36" si="2">SUM(BD4:BY4)</f>
        <v>35676220</v>
      </c>
      <c r="BD4" s="20">
        <f t="shared" ref="BD4:BS8" si="3">H4-AF4</f>
        <v>0</v>
      </c>
      <c r="BE4" s="20">
        <f t="shared" si="3"/>
        <v>0</v>
      </c>
      <c r="BF4" s="20">
        <f t="shared" si="3"/>
        <v>0</v>
      </c>
      <c r="BG4" s="20">
        <f t="shared" si="3"/>
        <v>0</v>
      </c>
      <c r="BH4" s="20">
        <f t="shared" si="3"/>
        <v>0</v>
      </c>
      <c r="BI4" s="20">
        <f t="shared" si="3"/>
        <v>0</v>
      </c>
      <c r="BJ4" s="20">
        <f t="shared" si="3"/>
        <v>0</v>
      </c>
      <c r="BK4" s="20">
        <f t="shared" si="3"/>
        <v>0</v>
      </c>
      <c r="BL4" s="20">
        <f t="shared" si="3"/>
        <v>0</v>
      </c>
      <c r="BM4" s="20">
        <f t="shared" si="3"/>
        <v>0</v>
      </c>
      <c r="BN4" s="20">
        <f t="shared" si="3"/>
        <v>0</v>
      </c>
      <c r="BO4" s="20">
        <f t="shared" si="3"/>
        <v>0</v>
      </c>
      <c r="BP4" s="20">
        <f t="shared" si="3"/>
        <v>0</v>
      </c>
      <c r="BQ4" s="20">
        <f t="shared" si="3"/>
        <v>0</v>
      </c>
      <c r="BR4" s="20">
        <f t="shared" si="3"/>
        <v>0</v>
      </c>
      <c r="BS4" s="20">
        <f t="shared" si="3"/>
        <v>6657524</v>
      </c>
      <c r="BT4" s="20">
        <f t="shared" ref="BN4:BW19" si="4">X4-AV4</f>
        <v>0</v>
      </c>
      <c r="BU4" s="20">
        <f t="shared" si="4"/>
        <v>0</v>
      </c>
      <c r="BV4" s="20">
        <f t="shared" si="4"/>
        <v>0</v>
      </c>
      <c r="BW4" s="20">
        <f t="shared" si="4"/>
        <v>0</v>
      </c>
      <c r="BX4" s="20"/>
      <c r="BY4" s="20">
        <f t="shared" ref="BY4:BY36" si="5">AC4-BA4</f>
        <v>29018696</v>
      </c>
      <c r="BZ4" s="21">
        <f>+CA4/G4</f>
        <v>0.31662542857142856</v>
      </c>
      <c r="CA4" s="20">
        <f t="shared" ref="CA4:CA36" si="6">SUM(CB4:CW4)</f>
        <v>22163780</v>
      </c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>
        <f>+'[1]FEBRERO 2019'!$H$875+'[1]FEBRERO 2019'!$H$880+'[1]FEBRERO 2019'!$H$881+'[1]FEBRERO 2019'!$H$882+'[1]FEBRERO 2019'!$H$884+'[1]FEBRERO 2019'!$Y$883</f>
        <v>16182476</v>
      </c>
      <c r="CR4" s="20"/>
      <c r="CS4" s="20"/>
      <c r="CT4" s="20"/>
      <c r="CU4" s="20"/>
      <c r="CV4" s="20"/>
      <c r="CW4" s="20">
        <f>+'[1]FEBRERO 2019'!$H$878+'[1]FEBRERO 2019'!$H$885+'[1]FEBRERO 2019'!$H$886</f>
        <v>5981304</v>
      </c>
      <c r="CX4" s="21">
        <f t="shared" ref="CX4:CX78" si="7">1-BZ4</f>
        <v>0.6833745714285715</v>
      </c>
      <c r="CY4" s="20">
        <f t="shared" ref="CY4:CY36" si="8">SUM(CZ4:DU4)</f>
        <v>47836220</v>
      </c>
      <c r="CZ4" s="20">
        <f t="shared" ref="CZ4:DO19" si="9">H4-CB4</f>
        <v>0</v>
      </c>
      <c r="DA4" s="20">
        <f t="shared" si="9"/>
        <v>0</v>
      </c>
      <c r="DB4" s="20">
        <f t="shared" si="9"/>
        <v>0</v>
      </c>
      <c r="DC4" s="20">
        <f t="shared" si="9"/>
        <v>0</v>
      </c>
      <c r="DD4" s="20">
        <f t="shared" si="9"/>
        <v>0</v>
      </c>
      <c r="DE4" s="20">
        <f t="shared" si="9"/>
        <v>0</v>
      </c>
      <c r="DF4" s="20">
        <f t="shared" si="9"/>
        <v>0</v>
      </c>
      <c r="DG4" s="20">
        <f t="shared" si="9"/>
        <v>0</v>
      </c>
      <c r="DH4" s="20">
        <f t="shared" si="9"/>
        <v>0</v>
      </c>
      <c r="DI4" s="20">
        <f t="shared" si="9"/>
        <v>0</v>
      </c>
      <c r="DJ4" s="20">
        <f t="shared" si="9"/>
        <v>0</v>
      </c>
      <c r="DK4" s="20">
        <f t="shared" si="9"/>
        <v>0</v>
      </c>
      <c r="DL4" s="20">
        <f t="shared" si="9"/>
        <v>0</v>
      </c>
      <c r="DM4" s="20">
        <f t="shared" si="9"/>
        <v>0</v>
      </c>
      <c r="DN4" s="20">
        <f t="shared" si="9"/>
        <v>0</v>
      </c>
      <c r="DO4" s="20">
        <f t="shared" si="9"/>
        <v>18817524</v>
      </c>
      <c r="DP4" s="20">
        <f t="shared" ref="DP4:DS36" si="10">X4-CR4</f>
        <v>0</v>
      </c>
      <c r="DQ4" s="20">
        <f t="shared" si="10"/>
        <v>0</v>
      </c>
      <c r="DR4" s="20">
        <f t="shared" si="10"/>
        <v>0</v>
      </c>
      <c r="DS4" s="20">
        <f t="shared" si="10"/>
        <v>0</v>
      </c>
      <c r="DT4" s="20"/>
      <c r="DU4" s="20">
        <f t="shared" ref="DU4:DU36" si="11">AC4-CW4</f>
        <v>29018696</v>
      </c>
    </row>
    <row r="5" spans="1:130" ht="59.25" hidden="1" customHeight="1" x14ac:dyDescent="0.3">
      <c r="A5" s="25"/>
      <c r="B5" s="221"/>
      <c r="C5" s="16" t="s">
        <v>44</v>
      </c>
      <c r="D5" s="17" t="s">
        <v>45</v>
      </c>
      <c r="E5" s="147">
        <v>510</v>
      </c>
      <c r="F5" s="19" t="s">
        <v>46</v>
      </c>
      <c r="G5" s="20">
        <f t="shared" ref="G5:G68" si="12">SUM(H5:AC5)</f>
        <v>20000000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>
        <v>20000000</v>
      </c>
      <c r="X5" s="20"/>
      <c r="Y5" s="20"/>
      <c r="Z5" s="20"/>
      <c r="AA5" s="20"/>
      <c r="AB5" s="20"/>
      <c r="AC5" s="20"/>
      <c r="AD5" s="21">
        <f t="shared" si="0"/>
        <v>0.7</v>
      </c>
      <c r="AE5" s="20">
        <f t="shared" ref="AE5:AE14" si="13">SUM(AF5:BA5)</f>
        <v>14000000</v>
      </c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>
        <f>+'[1]FEBRERO 2019'!$Y$891</f>
        <v>14000000</v>
      </c>
      <c r="AV5" s="20"/>
      <c r="AW5" s="20"/>
      <c r="AX5" s="20"/>
      <c r="AY5" s="20"/>
      <c r="AZ5" s="20"/>
      <c r="BA5" s="20"/>
      <c r="BB5" s="21">
        <f t="shared" ref="BB5:BB98" si="14">1-AD5</f>
        <v>0.30000000000000004</v>
      </c>
      <c r="BC5" s="20">
        <f t="shared" si="2"/>
        <v>6000000</v>
      </c>
      <c r="BD5" s="20">
        <f t="shared" si="3"/>
        <v>0</v>
      </c>
      <c r="BE5" s="20">
        <f t="shared" si="3"/>
        <v>0</v>
      </c>
      <c r="BF5" s="20">
        <f t="shared" si="3"/>
        <v>0</v>
      </c>
      <c r="BG5" s="20">
        <f t="shared" si="3"/>
        <v>0</v>
      </c>
      <c r="BH5" s="20">
        <f t="shared" si="3"/>
        <v>0</v>
      </c>
      <c r="BI5" s="20">
        <f t="shared" si="3"/>
        <v>0</v>
      </c>
      <c r="BJ5" s="20">
        <f t="shared" si="3"/>
        <v>0</v>
      </c>
      <c r="BK5" s="20">
        <f t="shared" si="3"/>
        <v>0</v>
      </c>
      <c r="BL5" s="20">
        <f t="shared" si="3"/>
        <v>0</v>
      </c>
      <c r="BM5" s="20">
        <f t="shared" si="3"/>
        <v>0</v>
      </c>
      <c r="BN5" s="20">
        <f t="shared" si="4"/>
        <v>0</v>
      </c>
      <c r="BO5" s="20">
        <f t="shared" si="4"/>
        <v>0</v>
      </c>
      <c r="BP5" s="20">
        <f t="shared" si="4"/>
        <v>0</v>
      </c>
      <c r="BQ5" s="20">
        <f t="shared" si="4"/>
        <v>0</v>
      </c>
      <c r="BR5" s="20">
        <f t="shared" si="4"/>
        <v>0</v>
      </c>
      <c r="BS5" s="20">
        <f t="shared" si="4"/>
        <v>6000000</v>
      </c>
      <c r="BT5" s="20">
        <f t="shared" si="4"/>
        <v>0</v>
      </c>
      <c r="BU5" s="20">
        <f t="shared" si="4"/>
        <v>0</v>
      </c>
      <c r="BV5" s="20">
        <f t="shared" si="4"/>
        <v>0</v>
      </c>
      <c r="BW5" s="20">
        <f t="shared" si="4"/>
        <v>0</v>
      </c>
      <c r="BX5" s="20"/>
      <c r="BY5" s="20">
        <f t="shared" si="5"/>
        <v>0</v>
      </c>
      <c r="BZ5" s="21">
        <f>+CA5/G5</f>
        <v>0</v>
      </c>
      <c r="CA5" s="20">
        <f t="shared" si="6"/>
        <v>0</v>
      </c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1">
        <f t="shared" si="7"/>
        <v>1</v>
      </c>
      <c r="CY5" s="20">
        <f t="shared" si="8"/>
        <v>20000000</v>
      </c>
      <c r="CZ5" s="20">
        <f t="shared" si="9"/>
        <v>0</v>
      </c>
      <c r="DA5" s="20">
        <f t="shared" si="9"/>
        <v>0</v>
      </c>
      <c r="DB5" s="20">
        <f t="shared" si="9"/>
        <v>0</v>
      </c>
      <c r="DC5" s="20">
        <f t="shared" si="9"/>
        <v>0</v>
      </c>
      <c r="DD5" s="20">
        <f t="shared" si="9"/>
        <v>0</v>
      </c>
      <c r="DE5" s="20">
        <f t="shared" si="9"/>
        <v>0</v>
      </c>
      <c r="DF5" s="20">
        <f t="shared" si="9"/>
        <v>0</v>
      </c>
      <c r="DG5" s="20">
        <f t="shared" si="9"/>
        <v>0</v>
      </c>
      <c r="DH5" s="20">
        <f t="shared" si="9"/>
        <v>0</v>
      </c>
      <c r="DI5" s="20">
        <f t="shared" si="9"/>
        <v>0</v>
      </c>
      <c r="DJ5" s="20">
        <f t="shared" si="9"/>
        <v>0</v>
      </c>
      <c r="DK5" s="20">
        <f t="shared" si="9"/>
        <v>0</v>
      </c>
      <c r="DL5" s="20">
        <f t="shared" si="9"/>
        <v>0</v>
      </c>
      <c r="DM5" s="20">
        <f t="shared" si="9"/>
        <v>0</v>
      </c>
      <c r="DN5" s="20">
        <f t="shared" si="9"/>
        <v>0</v>
      </c>
      <c r="DO5" s="20">
        <f t="shared" si="9"/>
        <v>20000000</v>
      </c>
      <c r="DP5" s="20">
        <f t="shared" si="10"/>
        <v>0</v>
      </c>
      <c r="DQ5" s="20">
        <f t="shared" si="10"/>
        <v>0</v>
      </c>
      <c r="DR5" s="20">
        <f t="shared" si="10"/>
        <v>0</v>
      </c>
      <c r="DS5" s="20">
        <f t="shared" si="10"/>
        <v>0</v>
      </c>
      <c r="DT5" s="20"/>
      <c r="DU5" s="20">
        <f t="shared" si="11"/>
        <v>0</v>
      </c>
    </row>
    <row r="6" spans="1:130" ht="33" hidden="1" customHeight="1" x14ac:dyDescent="0.3">
      <c r="A6" s="25"/>
      <c r="B6" s="221"/>
      <c r="C6" s="16" t="s">
        <v>47</v>
      </c>
      <c r="D6" s="17" t="s">
        <v>48</v>
      </c>
      <c r="E6" s="147">
        <v>510</v>
      </c>
      <c r="F6" s="19" t="s">
        <v>49</v>
      </c>
      <c r="G6" s="20">
        <f t="shared" si="12"/>
        <v>25000000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>
        <v>25000000</v>
      </c>
      <c r="X6" s="20"/>
      <c r="Y6" s="20"/>
      <c r="Z6" s="20"/>
      <c r="AA6" s="20"/>
      <c r="AB6" s="20"/>
      <c r="AC6" s="20"/>
      <c r="AD6" s="21">
        <f t="shared" si="0"/>
        <v>0</v>
      </c>
      <c r="AE6" s="20">
        <f t="shared" si="13"/>
        <v>0</v>
      </c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1">
        <f t="shared" si="14"/>
        <v>1</v>
      </c>
      <c r="BC6" s="20">
        <f t="shared" si="2"/>
        <v>25000000</v>
      </c>
      <c r="BD6" s="20">
        <f t="shared" si="3"/>
        <v>0</v>
      </c>
      <c r="BE6" s="20">
        <f t="shared" si="3"/>
        <v>0</v>
      </c>
      <c r="BF6" s="20">
        <f t="shared" si="3"/>
        <v>0</v>
      </c>
      <c r="BG6" s="20">
        <f t="shared" si="3"/>
        <v>0</v>
      </c>
      <c r="BH6" s="20">
        <f t="shared" si="3"/>
        <v>0</v>
      </c>
      <c r="BI6" s="20">
        <f t="shared" si="3"/>
        <v>0</v>
      </c>
      <c r="BJ6" s="20">
        <f t="shared" si="3"/>
        <v>0</v>
      </c>
      <c r="BK6" s="20">
        <f t="shared" si="3"/>
        <v>0</v>
      </c>
      <c r="BL6" s="20">
        <f t="shared" si="3"/>
        <v>0</v>
      </c>
      <c r="BM6" s="20">
        <f t="shared" si="3"/>
        <v>0</v>
      </c>
      <c r="BN6" s="20">
        <f t="shared" si="4"/>
        <v>0</v>
      </c>
      <c r="BO6" s="20">
        <f t="shared" si="4"/>
        <v>0</v>
      </c>
      <c r="BP6" s="20">
        <f t="shared" si="4"/>
        <v>0</v>
      </c>
      <c r="BQ6" s="20">
        <f t="shared" si="4"/>
        <v>0</v>
      </c>
      <c r="BR6" s="20">
        <f t="shared" si="4"/>
        <v>0</v>
      </c>
      <c r="BS6" s="20">
        <f t="shared" si="4"/>
        <v>25000000</v>
      </c>
      <c r="BT6" s="20">
        <f t="shared" si="4"/>
        <v>0</v>
      </c>
      <c r="BU6" s="20">
        <f t="shared" si="4"/>
        <v>0</v>
      </c>
      <c r="BV6" s="20">
        <f t="shared" si="4"/>
        <v>0</v>
      </c>
      <c r="BW6" s="20">
        <f t="shared" si="4"/>
        <v>0</v>
      </c>
      <c r="BX6" s="20"/>
      <c r="BY6" s="20">
        <f t="shared" si="5"/>
        <v>0</v>
      </c>
      <c r="BZ6" s="21">
        <f>+CA6/G6</f>
        <v>0</v>
      </c>
      <c r="CA6" s="20">
        <f t="shared" si="6"/>
        <v>0</v>
      </c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1">
        <f t="shared" si="7"/>
        <v>1</v>
      </c>
      <c r="CY6" s="20">
        <f t="shared" si="8"/>
        <v>25000000</v>
      </c>
      <c r="CZ6" s="20">
        <f t="shared" si="9"/>
        <v>0</v>
      </c>
      <c r="DA6" s="20">
        <f t="shared" si="9"/>
        <v>0</v>
      </c>
      <c r="DB6" s="20">
        <f t="shared" si="9"/>
        <v>0</v>
      </c>
      <c r="DC6" s="20">
        <f t="shared" si="9"/>
        <v>0</v>
      </c>
      <c r="DD6" s="20">
        <f t="shared" si="9"/>
        <v>0</v>
      </c>
      <c r="DE6" s="20">
        <f t="shared" si="9"/>
        <v>0</v>
      </c>
      <c r="DF6" s="20">
        <f t="shared" si="9"/>
        <v>0</v>
      </c>
      <c r="DG6" s="20">
        <f t="shared" si="9"/>
        <v>0</v>
      </c>
      <c r="DH6" s="20">
        <f t="shared" si="9"/>
        <v>0</v>
      </c>
      <c r="DI6" s="20">
        <f t="shared" si="9"/>
        <v>0</v>
      </c>
      <c r="DJ6" s="20">
        <f t="shared" si="9"/>
        <v>0</v>
      </c>
      <c r="DK6" s="20">
        <f t="shared" si="9"/>
        <v>0</v>
      </c>
      <c r="DL6" s="20">
        <f t="shared" si="9"/>
        <v>0</v>
      </c>
      <c r="DM6" s="20">
        <f t="shared" si="9"/>
        <v>0</v>
      </c>
      <c r="DN6" s="20">
        <f t="shared" si="9"/>
        <v>0</v>
      </c>
      <c r="DO6" s="20">
        <f t="shared" si="9"/>
        <v>25000000</v>
      </c>
      <c r="DP6" s="20">
        <f t="shared" si="10"/>
        <v>0</v>
      </c>
      <c r="DQ6" s="20">
        <f t="shared" si="10"/>
        <v>0</v>
      </c>
      <c r="DR6" s="20">
        <f t="shared" si="10"/>
        <v>0</v>
      </c>
      <c r="DS6" s="20">
        <f t="shared" si="10"/>
        <v>0</v>
      </c>
      <c r="DT6" s="20"/>
      <c r="DU6" s="20">
        <f t="shared" si="11"/>
        <v>0</v>
      </c>
    </row>
    <row r="7" spans="1:130" ht="77.25" hidden="1" customHeight="1" x14ac:dyDescent="0.3">
      <c r="A7" s="25"/>
      <c r="B7" s="221"/>
      <c r="C7" s="16" t="s">
        <v>50</v>
      </c>
      <c r="D7" s="26" t="s">
        <v>51</v>
      </c>
      <c r="E7" s="147">
        <v>510</v>
      </c>
      <c r="F7" s="19" t="s">
        <v>49</v>
      </c>
      <c r="G7" s="20">
        <f t="shared" si="12"/>
        <v>6000000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>
        <v>6000000</v>
      </c>
      <c r="X7" s="20"/>
      <c r="Y7" s="20"/>
      <c r="Z7" s="20"/>
      <c r="AA7" s="20"/>
      <c r="AB7" s="20"/>
      <c r="AC7" s="20"/>
      <c r="AD7" s="21">
        <f t="shared" si="0"/>
        <v>0.5</v>
      </c>
      <c r="AE7" s="20">
        <f t="shared" si="13"/>
        <v>3000000</v>
      </c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>
        <f>+'[1]FEBRERO 2019'!$Y$906</f>
        <v>3000000</v>
      </c>
      <c r="AV7" s="20"/>
      <c r="AW7" s="20"/>
      <c r="AX7" s="20"/>
      <c r="AY7" s="20"/>
      <c r="AZ7" s="20"/>
      <c r="BA7" s="20"/>
      <c r="BB7" s="21">
        <f t="shared" si="14"/>
        <v>0.5</v>
      </c>
      <c r="BC7" s="20">
        <f t="shared" si="2"/>
        <v>3000000</v>
      </c>
      <c r="BD7" s="20">
        <f t="shared" si="3"/>
        <v>0</v>
      </c>
      <c r="BE7" s="20">
        <f t="shared" si="3"/>
        <v>0</v>
      </c>
      <c r="BF7" s="20">
        <f t="shared" si="3"/>
        <v>0</v>
      </c>
      <c r="BG7" s="20">
        <f t="shared" si="3"/>
        <v>0</v>
      </c>
      <c r="BH7" s="20">
        <f t="shared" si="3"/>
        <v>0</v>
      </c>
      <c r="BI7" s="20">
        <f t="shared" si="3"/>
        <v>0</v>
      </c>
      <c r="BJ7" s="20">
        <f t="shared" si="3"/>
        <v>0</v>
      </c>
      <c r="BK7" s="20">
        <f t="shared" si="3"/>
        <v>0</v>
      </c>
      <c r="BL7" s="20">
        <f t="shared" si="3"/>
        <v>0</v>
      </c>
      <c r="BM7" s="20">
        <f t="shared" si="3"/>
        <v>0</v>
      </c>
      <c r="BN7" s="20">
        <f t="shared" si="4"/>
        <v>0</v>
      </c>
      <c r="BO7" s="20">
        <f t="shared" si="4"/>
        <v>0</v>
      </c>
      <c r="BP7" s="20">
        <f t="shared" si="4"/>
        <v>0</v>
      </c>
      <c r="BQ7" s="20">
        <f t="shared" si="4"/>
        <v>0</v>
      </c>
      <c r="BR7" s="20">
        <f t="shared" si="4"/>
        <v>0</v>
      </c>
      <c r="BS7" s="20">
        <f t="shared" si="4"/>
        <v>3000000</v>
      </c>
      <c r="BT7" s="20">
        <f t="shared" si="4"/>
        <v>0</v>
      </c>
      <c r="BU7" s="20">
        <f t="shared" si="4"/>
        <v>0</v>
      </c>
      <c r="BV7" s="20">
        <f t="shared" si="4"/>
        <v>0</v>
      </c>
      <c r="BW7" s="20">
        <f t="shared" si="4"/>
        <v>0</v>
      </c>
      <c r="BX7" s="20"/>
      <c r="BY7" s="20">
        <f t="shared" si="5"/>
        <v>0</v>
      </c>
      <c r="BZ7" s="21">
        <f t="shared" ref="BZ7:BZ13" si="15">+CA7/G7</f>
        <v>0</v>
      </c>
      <c r="CA7" s="20">
        <f t="shared" si="6"/>
        <v>0</v>
      </c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1">
        <f t="shared" si="7"/>
        <v>1</v>
      </c>
      <c r="CY7" s="20">
        <f t="shared" si="8"/>
        <v>6000000</v>
      </c>
      <c r="CZ7" s="20">
        <f t="shared" si="9"/>
        <v>0</v>
      </c>
      <c r="DA7" s="20">
        <f t="shared" si="9"/>
        <v>0</v>
      </c>
      <c r="DB7" s="20">
        <f t="shared" si="9"/>
        <v>0</v>
      </c>
      <c r="DC7" s="20">
        <f t="shared" si="9"/>
        <v>0</v>
      </c>
      <c r="DD7" s="20">
        <f t="shared" si="9"/>
        <v>0</v>
      </c>
      <c r="DE7" s="20">
        <f t="shared" si="9"/>
        <v>0</v>
      </c>
      <c r="DF7" s="20">
        <f t="shared" si="9"/>
        <v>0</v>
      </c>
      <c r="DG7" s="20">
        <f t="shared" si="9"/>
        <v>0</v>
      </c>
      <c r="DH7" s="20">
        <f t="shared" si="9"/>
        <v>0</v>
      </c>
      <c r="DI7" s="20">
        <f t="shared" si="9"/>
        <v>0</v>
      </c>
      <c r="DJ7" s="20">
        <f t="shared" si="9"/>
        <v>0</v>
      </c>
      <c r="DK7" s="20">
        <f t="shared" si="9"/>
        <v>0</v>
      </c>
      <c r="DL7" s="20">
        <f t="shared" si="9"/>
        <v>0</v>
      </c>
      <c r="DM7" s="20">
        <f t="shared" si="9"/>
        <v>0</v>
      </c>
      <c r="DN7" s="20">
        <f t="shared" si="9"/>
        <v>0</v>
      </c>
      <c r="DO7" s="20">
        <f t="shared" si="9"/>
        <v>6000000</v>
      </c>
      <c r="DP7" s="20">
        <f t="shared" si="10"/>
        <v>0</v>
      </c>
      <c r="DQ7" s="20">
        <f t="shared" si="10"/>
        <v>0</v>
      </c>
      <c r="DR7" s="20">
        <f t="shared" si="10"/>
        <v>0</v>
      </c>
      <c r="DS7" s="20">
        <f t="shared" si="10"/>
        <v>0</v>
      </c>
      <c r="DT7" s="20"/>
      <c r="DU7" s="20">
        <f t="shared" si="11"/>
        <v>0</v>
      </c>
    </row>
    <row r="8" spans="1:130" ht="58.5" hidden="1" customHeight="1" x14ac:dyDescent="0.3">
      <c r="A8" s="25"/>
      <c r="B8" s="221"/>
      <c r="C8" s="16" t="s">
        <v>52</v>
      </c>
      <c r="D8" s="26" t="s">
        <v>53</v>
      </c>
      <c r="E8" s="147">
        <v>510</v>
      </c>
      <c r="F8" s="19" t="s">
        <v>49</v>
      </c>
      <c r="G8" s="20">
        <f t="shared" si="12"/>
        <v>30000000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>
        <v>30000000</v>
      </c>
      <c r="X8" s="20"/>
      <c r="Y8" s="20"/>
      <c r="Z8" s="20"/>
      <c r="AA8" s="20"/>
      <c r="AB8" s="20"/>
      <c r="AC8" s="20"/>
      <c r="AD8" s="21">
        <f t="shared" si="0"/>
        <v>0.67111146666666666</v>
      </c>
      <c r="AE8" s="20">
        <f t="shared" si="13"/>
        <v>20133344</v>
      </c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>
        <f>+'[2]ENERO 2019'!$Y$783</f>
        <v>20133344</v>
      </c>
      <c r="AV8" s="20"/>
      <c r="AW8" s="20"/>
      <c r="AX8" s="20"/>
      <c r="AY8" s="20"/>
      <c r="AZ8" s="20"/>
      <c r="BA8" s="20"/>
      <c r="BB8" s="21">
        <f t="shared" si="14"/>
        <v>0.32888853333333334</v>
      </c>
      <c r="BC8" s="20">
        <f t="shared" si="2"/>
        <v>9866656</v>
      </c>
      <c r="BD8" s="20">
        <f t="shared" si="3"/>
        <v>0</v>
      </c>
      <c r="BE8" s="20">
        <f t="shared" si="3"/>
        <v>0</v>
      </c>
      <c r="BF8" s="20">
        <f t="shared" si="3"/>
        <v>0</v>
      </c>
      <c r="BG8" s="20">
        <f t="shared" si="3"/>
        <v>0</v>
      </c>
      <c r="BH8" s="20">
        <f t="shared" si="3"/>
        <v>0</v>
      </c>
      <c r="BI8" s="20">
        <f t="shared" si="3"/>
        <v>0</v>
      </c>
      <c r="BJ8" s="20">
        <f t="shared" si="3"/>
        <v>0</v>
      </c>
      <c r="BK8" s="20">
        <f t="shared" si="3"/>
        <v>0</v>
      </c>
      <c r="BL8" s="20">
        <f t="shared" si="3"/>
        <v>0</v>
      </c>
      <c r="BM8" s="20">
        <f t="shared" si="3"/>
        <v>0</v>
      </c>
      <c r="BN8" s="20">
        <f t="shared" si="4"/>
        <v>0</v>
      </c>
      <c r="BO8" s="20">
        <f t="shared" si="4"/>
        <v>0</v>
      </c>
      <c r="BP8" s="20">
        <f t="shared" si="4"/>
        <v>0</v>
      </c>
      <c r="BQ8" s="20">
        <f t="shared" si="4"/>
        <v>0</v>
      </c>
      <c r="BR8" s="20">
        <f t="shared" si="4"/>
        <v>0</v>
      </c>
      <c r="BS8" s="20">
        <f t="shared" si="4"/>
        <v>9866656</v>
      </c>
      <c r="BT8" s="20">
        <f t="shared" si="4"/>
        <v>0</v>
      </c>
      <c r="BU8" s="20">
        <f t="shared" si="4"/>
        <v>0</v>
      </c>
      <c r="BV8" s="20">
        <f t="shared" si="4"/>
        <v>0</v>
      </c>
      <c r="BW8" s="20">
        <f t="shared" si="4"/>
        <v>0</v>
      </c>
      <c r="BX8" s="20"/>
      <c r="BY8" s="20">
        <f t="shared" si="5"/>
        <v>0</v>
      </c>
      <c r="BZ8" s="21">
        <f t="shared" si="15"/>
        <v>0.33333333333333331</v>
      </c>
      <c r="CA8" s="20">
        <f t="shared" si="6"/>
        <v>10000000</v>
      </c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>
        <f>+'[2]ENERO 2019'!$H$784</f>
        <v>10000000</v>
      </c>
      <c r="CR8" s="20"/>
      <c r="CS8" s="20"/>
      <c r="CT8" s="20"/>
      <c r="CU8" s="20"/>
      <c r="CV8" s="20"/>
      <c r="CW8" s="20"/>
      <c r="CX8" s="21">
        <f t="shared" si="7"/>
        <v>0.66666666666666674</v>
      </c>
      <c r="CY8" s="20">
        <f t="shared" si="8"/>
        <v>20000000</v>
      </c>
      <c r="CZ8" s="20">
        <f t="shared" si="9"/>
        <v>0</v>
      </c>
      <c r="DA8" s="20">
        <f t="shared" si="9"/>
        <v>0</v>
      </c>
      <c r="DB8" s="20">
        <f t="shared" si="9"/>
        <v>0</v>
      </c>
      <c r="DC8" s="20">
        <f t="shared" si="9"/>
        <v>0</v>
      </c>
      <c r="DD8" s="20">
        <f t="shared" si="9"/>
        <v>0</v>
      </c>
      <c r="DE8" s="20">
        <f t="shared" si="9"/>
        <v>0</v>
      </c>
      <c r="DF8" s="20">
        <f t="shared" si="9"/>
        <v>0</v>
      </c>
      <c r="DG8" s="20">
        <f t="shared" si="9"/>
        <v>0</v>
      </c>
      <c r="DH8" s="20">
        <f t="shared" si="9"/>
        <v>0</v>
      </c>
      <c r="DI8" s="20">
        <f t="shared" si="9"/>
        <v>0</v>
      </c>
      <c r="DJ8" s="20">
        <f t="shared" si="9"/>
        <v>0</v>
      </c>
      <c r="DK8" s="20">
        <f t="shared" si="9"/>
        <v>0</v>
      </c>
      <c r="DL8" s="20">
        <f t="shared" si="9"/>
        <v>0</v>
      </c>
      <c r="DM8" s="20">
        <f t="shared" si="9"/>
        <v>0</v>
      </c>
      <c r="DN8" s="20">
        <f t="shared" si="9"/>
        <v>0</v>
      </c>
      <c r="DO8" s="20">
        <f t="shared" si="9"/>
        <v>20000000</v>
      </c>
      <c r="DP8" s="20">
        <f t="shared" si="10"/>
        <v>0</v>
      </c>
      <c r="DQ8" s="20">
        <f t="shared" si="10"/>
        <v>0</v>
      </c>
      <c r="DR8" s="20">
        <f t="shared" si="10"/>
        <v>0</v>
      </c>
      <c r="DS8" s="20">
        <f t="shared" si="10"/>
        <v>0</v>
      </c>
      <c r="DT8" s="20"/>
      <c r="DU8" s="20">
        <f t="shared" si="11"/>
        <v>0</v>
      </c>
    </row>
    <row r="9" spans="1:130" ht="35.25" hidden="1" customHeight="1" x14ac:dyDescent="0.3">
      <c r="A9" s="25"/>
      <c r="B9" s="222"/>
      <c r="C9" s="16" t="s">
        <v>54</v>
      </c>
      <c r="D9" s="26" t="s">
        <v>55</v>
      </c>
      <c r="E9" s="147">
        <v>510</v>
      </c>
      <c r="F9" s="19" t="s">
        <v>49</v>
      </c>
      <c r="G9" s="20">
        <f t="shared" si="12"/>
        <v>5000000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>
        <v>5000000</v>
      </c>
      <c r="X9" s="20"/>
      <c r="Y9" s="20"/>
      <c r="Z9" s="20"/>
      <c r="AA9" s="20"/>
      <c r="AB9" s="20"/>
      <c r="AC9" s="20"/>
      <c r="AD9" s="21">
        <f t="shared" si="0"/>
        <v>0.24</v>
      </c>
      <c r="AE9" s="20">
        <f t="shared" si="13"/>
        <v>1200000</v>
      </c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>
        <f>+'[1]FEBRERO 2019'!$Y$920</f>
        <v>1200000</v>
      </c>
      <c r="AV9" s="20"/>
      <c r="AW9" s="20"/>
      <c r="AX9" s="20"/>
      <c r="AY9" s="20"/>
      <c r="AZ9" s="20"/>
      <c r="BA9" s="20"/>
      <c r="BB9" s="21">
        <f t="shared" si="14"/>
        <v>0.76</v>
      </c>
      <c r="BC9" s="20">
        <f t="shared" si="2"/>
        <v>3800000</v>
      </c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>
        <f t="shared" si="4"/>
        <v>3800000</v>
      </c>
      <c r="BT9" s="20">
        <f t="shared" si="4"/>
        <v>0</v>
      </c>
      <c r="BU9" s="20"/>
      <c r="BV9" s="20"/>
      <c r="BW9" s="20"/>
      <c r="BX9" s="20"/>
      <c r="BY9" s="20"/>
      <c r="BZ9" s="21">
        <f t="shared" si="15"/>
        <v>0</v>
      </c>
      <c r="CA9" s="20">
        <f t="shared" si="6"/>
        <v>0</v>
      </c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1">
        <f t="shared" si="7"/>
        <v>1</v>
      </c>
      <c r="CY9" s="20">
        <f t="shared" si="8"/>
        <v>5000000</v>
      </c>
      <c r="CZ9" s="20">
        <f t="shared" si="9"/>
        <v>0</v>
      </c>
      <c r="DA9" s="20">
        <f t="shared" si="9"/>
        <v>0</v>
      </c>
      <c r="DB9" s="20">
        <f t="shared" si="9"/>
        <v>0</v>
      </c>
      <c r="DC9" s="20">
        <f t="shared" si="9"/>
        <v>0</v>
      </c>
      <c r="DD9" s="20">
        <f t="shared" si="9"/>
        <v>0</v>
      </c>
      <c r="DE9" s="20">
        <f t="shared" si="9"/>
        <v>0</v>
      </c>
      <c r="DF9" s="20">
        <f t="shared" si="9"/>
        <v>0</v>
      </c>
      <c r="DG9" s="20">
        <f t="shared" si="9"/>
        <v>0</v>
      </c>
      <c r="DH9" s="20">
        <f t="shared" si="9"/>
        <v>0</v>
      </c>
      <c r="DI9" s="20">
        <f t="shared" si="9"/>
        <v>0</v>
      </c>
      <c r="DJ9" s="20">
        <f t="shared" si="9"/>
        <v>0</v>
      </c>
      <c r="DK9" s="20">
        <f t="shared" si="9"/>
        <v>0</v>
      </c>
      <c r="DL9" s="20">
        <f t="shared" si="9"/>
        <v>0</v>
      </c>
      <c r="DM9" s="20">
        <f t="shared" si="9"/>
        <v>0</v>
      </c>
      <c r="DN9" s="20">
        <f t="shared" si="9"/>
        <v>0</v>
      </c>
      <c r="DO9" s="20">
        <f t="shared" si="9"/>
        <v>5000000</v>
      </c>
      <c r="DP9" s="20">
        <f t="shared" si="10"/>
        <v>0</v>
      </c>
      <c r="DQ9" s="20">
        <f t="shared" si="10"/>
        <v>0</v>
      </c>
      <c r="DR9" s="20">
        <f t="shared" si="10"/>
        <v>0</v>
      </c>
      <c r="DS9" s="20">
        <f t="shared" si="10"/>
        <v>0</v>
      </c>
      <c r="DT9" s="20"/>
      <c r="DU9" s="20">
        <f t="shared" si="11"/>
        <v>0</v>
      </c>
    </row>
    <row r="10" spans="1:130" ht="51.75" hidden="1" customHeight="1" x14ac:dyDescent="0.3">
      <c r="A10" s="25"/>
      <c r="B10" s="220" t="s">
        <v>56</v>
      </c>
      <c r="C10" s="16" t="s">
        <v>57</v>
      </c>
      <c r="D10" s="17" t="s">
        <v>58</v>
      </c>
      <c r="E10" s="147">
        <v>510</v>
      </c>
      <c r="F10" s="19" t="s">
        <v>59</v>
      </c>
      <c r="G10" s="20">
        <f t="shared" si="12"/>
        <v>91000000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>
        <v>16000000</v>
      </c>
      <c r="X10" s="20"/>
      <c r="Y10" s="20"/>
      <c r="Z10" s="20"/>
      <c r="AA10" s="20"/>
      <c r="AB10" s="20"/>
      <c r="AC10" s="20">
        <f>45000000+25000000+5000000</f>
        <v>75000000</v>
      </c>
      <c r="AD10" s="21">
        <f t="shared" si="0"/>
        <v>5.4945054945054944E-2</v>
      </c>
      <c r="AE10" s="20">
        <f t="shared" si="13"/>
        <v>5000000</v>
      </c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>
        <f>+'[2]ENERO 2019'!$AF$797</f>
        <v>5000000</v>
      </c>
      <c r="BB10" s="21">
        <f t="shared" si="14"/>
        <v>0.94505494505494503</v>
      </c>
      <c r="BC10" s="20">
        <f t="shared" si="2"/>
        <v>86000000</v>
      </c>
      <c r="BD10" s="20">
        <f t="shared" ref="BD10:BS26" si="16">H10-AF10</f>
        <v>0</v>
      </c>
      <c r="BE10" s="20">
        <f t="shared" si="16"/>
        <v>0</v>
      </c>
      <c r="BF10" s="20">
        <f t="shared" si="16"/>
        <v>0</v>
      </c>
      <c r="BG10" s="20">
        <f t="shared" si="16"/>
        <v>0</v>
      </c>
      <c r="BH10" s="20">
        <f t="shared" si="16"/>
        <v>0</v>
      </c>
      <c r="BI10" s="20">
        <f t="shared" si="16"/>
        <v>0</v>
      </c>
      <c r="BJ10" s="20">
        <f t="shared" si="16"/>
        <v>0</v>
      </c>
      <c r="BK10" s="20">
        <f t="shared" si="16"/>
        <v>0</v>
      </c>
      <c r="BL10" s="20">
        <f t="shared" si="16"/>
        <v>0</v>
      </c>
      <c r="BM10" s="20">
        <f t="shared" si="16"/>
        <v>0</v>
      </c>
      <c r="BN10" s="20">
        <f t="shared" si="16"/>
        <v>0</v>
      </c>
      <c r="BO10" s="20">
        <f t="shared" si="16"/>
        <v>0</v>
      </c>
      <c r="BP10" s="20">
        <f t="shared" si="16"/>
        <v>0</v>
      </c>
      <c r="BQ10" s="20">
        <f t="shared" si="16"/>
        <v>0</v>
      </c>
      <c r="BR10" s="20">
        <f t="shared" si="16"/>
        <v>0</v>
      </c>
      <c r="BS10" s="20">
        <f t="shared" si="4"/>
        <v>16000000</v>
      </c>
      <c r="BT10" s="20">
        <f t="shared" si="4"/>
        <v>0</v>
      </c>
      <c r="BU10" s="20">
        <f t="shared" si="4"/>
        <v>0</v>
      </c>
      <c r="BV10" s="20">
        <f t="shared" si="4"/>
        <v>0</v>
      </c>
      <c r="BW10" s="20">
        <f t="shared" si="4"/>
        <v>0</v>
      </c>
      <c r="BX10" s="20"/>
      <c r="BY10" s="20">
        <f t="shared" si="5"/>
        <v>70000000</v>
      </c>
      <c r="BZ10" s="21">
        <f t="shared" si="15"/>
        <v>3.2967000000000003E-2</v>
      </c>
      <c r="CA10" s="20">
        <f t="shared" si="6"/>
        <v>2999997</v>
      </c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>
        <f>+'[1]FEBRERO 2019'!$H$928</f>
        <v>2999997</v>
      </c>
      <c r="CX10" s="21">
        <f t="shared" si="7"/>
        <v>0.96703300000000003</v>
      </c>
      <c r="CY10" s="20">
        <f t="shared" si="8"/>
        <v>88000003</v>
      </c>
      <c r="CZ10" s="20">
        <f t="shared" si="9"/>
        <v>0</v>
      </c>
      <c r="DA10" s="20">
        <f t="shared" si="9"/>
        <v>0</v>
      </c>
      <c r="DB10" s="20">
        <f t="shared" si="9"/>
        <v>0</v>
      </c>
      <c r="DC10" s="20">
        <f t="shared" si="9"/>
        <v>0</v>
      </c>
      <c r="DD10" s="20">
        <f t="shared" si="9"/>
        <v>0</v>
      </c>
      <c r="DE10" s="20">
        <f t="shared" si="9"/>
        <v>0</v>
      </c>
      <c r="DF10" s="20">
        <f t="shared" si="9"/>
        <v>0</v>
      </c>
      <c r="DG10" s="20">
        <f t="shared" si="9"/>
        <v>0</v>
      </c>
      <c r="DH10" s="20">
        <f t="shared" si="9"/>
        <v>0</v>
      </c>
      <c r="DI10" s="20">
        <f t="shared" si="9"/>
        <v>0</v>
      </c>
      <c r="DJ10" s="20">
        <f t="shared" si="9"/>
        <v>0</v>
      </c>
      <c r="DK10" s="20">
        <f t="shared" si="9"/>
        <v>0</v>
      </c>
      <c r="DL10" s="20">
        <f t="shared" si="9"/>
        <v>0</v>
      </c>
      <c r="DM10" s="20">
        <f t="shared" si="9"/>
        <v>0</v>
      </c>
      <c r="DN10" s="20">
        <f t="shared" si="9"/>
        <v>0</v>
      </c>
      <c r="DO10" s="20">
        <f t="shared" si="9"/>
        <v>16000000</v>
      </c>
      <c r="DP10" s="20">
        <f t="shared" si="10"/>
        <v>0</v>
      </c>
      <c r="DQ10" s="20">
        <f t="shared" si="10"/>
        <v>0</v>
      </c>
      <c r="DR10" s="20">
        <f t="shared" si="10"/>
        <v>0</v>
      </c>
      <c r="DS10" s="20">
        <f t="shared" si="10"/>
        <v>0</v>
      </c>
      <c r="DT10" s="20"/>
      <c r="DU10" s="20">
        <f t="shared" si="11"/>
        <v>72000003</v>
      </c>
    </row>
    <row r="11" spans="1:130" ht="37.5" hidden="1" customHeight="1" x14ac:dyDescent="0.3">
      <c r="A11" s="25"/>
      <c r="B11" s="220"/>
      <c r="C11" s="16" t="s">
        <v>60</v>
      </c>
      <c r="D11" s="17" t="s">
        <v>61</v>
      </c>
      <c r="E11" s="147">
        <v>510</v>
      </c>
      <c r="F11" s="19" t="s">
        <v>49</v>
      </c>
      <c r="G11" s="20">
        <f t="shared" si="12"/>
        <v>992811018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>
        <v>20000000</v>
      </c>
      <c r="X11" s="20"/>
      <c r="Y11" s="20"/>
      <c r="Z11" s="20"/>
      <c r="AA11" s="20"/>
      <c r="AB11" s="20">
        <v>972811018</v>
      </c>
      <c r="AC11" s="20"/>
      <c r="AD11" s="21">
        <f t="shared" si="0"/>
        <v>0</v>
      </c>
      <c r="AE11" s="20">
        <f t="shared" si="13"/>
        <v>0</v>
      </c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1">
        <f t="shared" si="14"/>
        <v>1</v>
      </c>
      <c r="BC11" s="20">
        <f t="shared" si="2"/>
        <v>992811018</v>
      </c>
      <c r="BD11" s="20">
        <f t="shared" si="16"/>
        <v>0</v>
      </c>
      <c r="BE11" s="20">
        <f t="shared" si="16"/>
        <v>0</v>
      </c>
      <c r="BF11" s="20">
        <f t="shared" si="16"/>
        <v>0</v>
      </c>
      <c r="BG11" s="20">
        <f t="shared" si="16"/>
        <v>0</v>
      </c>
      <c r="BH11" s="20">
        <f t="shared" si="16"/>
        <v>0</v>
      </c>
      <c r="BI11" s="20">
        <f t="shared" si="16"/>
        <v>0</v>
      </c>
      <c r="BJ11" s="20">
        <f t="shared" si="16"/>
        <v>0</v>
      </c>
      <c r="BK11" s="20">
        <f t="shared" si="16"/>
        <v>0</v>
      </c>
      <c r="BL11" s="20">
        <f t="shared" si="16"/>
        <v>0</v>
      </c>
      <c r="BM11" s="20">
        <f t="shared" si="16"/>
        <v>0</v>
      </c>
      <c r="BN11" s="20">
        <f t="shared" si="16"/>
        <v>0</v>
      </c>
      <c r="BO11" s="20">
        <f t="shared" si="16"/>
        <v>0</v>
      </c>
      <c r="BP11" s="20">
        <f t="shared" si="16"/>
        <v>0</v>
      </c>
      <c r="BQ11" s="20">
        <f t="shared" si="16"/>
        <v>0</v>
      </c>
      <c r="BR11" s="20">
        <f t="shared" si="16"/>
        <v>0</v>
      </c>
      <c r="BS11" s="20">
        <f t="shared" si="4"/>
        <v>20000000</v>
      </c>
      <c r="BT11" s="20">
        <f t="shared" si="4"/>
        <v>0</v>
      </c>
      <c r="BU11" s="20">
        <f t="shared" si="4"/>
        <v>0</v>
      </c>
      <c r="BV11" s="20">
        <f t="shared" si="4"/>
        <v>0</v>
      </c>
      <c r="BW11" s="20">
        <f t="shared" si="4"/>
        <v>0</v>
      </c>
      <c r="BX11" s="20">
        <f>AB11-AZ11</f>
        <v>972811018</v>
      </c>
      <c r="BY11" s="20">
        <f t="shared" si="5"/>
        <v>0</v>
      </c>
      <c r="BZ11" s="21">
        <f t="shared" si="15"/>
        <v>0</v>
      </c>
      <c r="CA11" s="20">
        <f t="shared" si="6"/>
        <v>0</v>
      </c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1">
        <f t="shared" si="7"/>
        <v>1</v>
      </c>
      <c r="CY11" s="20">
        <f t="shared" si="8"/>
        <v>992811018</v>
      </c>
      <c r="CZ11" s="20">
        <f t="shared" si="9"/>
        <v>0</v>
      </c>
      <c r="DA11" s="20">
        <f t="shared" si="9"/>
        <v>0</v>
      </c>
      <c r="DB11" s="20">
        <f t="shared" si="9"/>
        <v>0</v>
      </c>
      <c r="DC11" s="20">
        <f t="shared" si="9"/>
        <v>0</v>
      </c>
      <c r="DD11" s="20">
        <f t="shared" si="9"/>
        <v>0</v>
      </c>
      <c r="DE11" s="20">
        <f t="shared" si="9"/>
        <v>0</v>
      </c>
      <c r="DF11" s="20">
        <f t="shared" si="9"/>
        <v>0</v>
      </c>
      <c r="DG11" s="20">
        <f t="shared" si="9"/>
        <v>0</v>
      </c>
      <c r="DH11" s="20">
        <f t="shared" si="9"/>
        <v>0</v>
      </c>
      <c r="DI11" s="20">
        <f t="shared" si="9"/>
        <v>0</v>
      </c>
      <c r="DJ11" s="20">
        <f t="shared" si="9"/>
        <v>0</v>
      </c>
      <c r="DK11" s="20">
        <f t="shared" si="9"/>
        <v>0</v>
      </c>
      <c r="DL11" s="20">
        <f t="shared" si="9"/>
        <v>0</v>
      </c>
      <c r="DM11" s="20">
        <f t="shared" si="9"/>
        <v>0</v>
      </c>
      <c r="DN11" s="20">
        <f t="shared" si="9"/>
        <v>0</v>
      </c>
      <c r="DO11" s="20">
        <f t="shared" si="9"/>
        <v>20000000</v>
      </c>
      <c r="DP11" s="20">
        <f t="shared" si="10"/>
        <v>0</v>
      </c>
      <c r="DQ11" s="20">
        <f t="shared" si="10"/>
        <v>0</v>
      </c>
      <c r="DR11" s="20">
        <f t="shared" si="10"/>
        <v>0</v>
      </c>
      <c r="DS11" s="20">
        <f t="shared" si="10"/>
        <v>0</v>
      </c>
      <c r="DT11" s="20">
        <f>BX11-CV11</f>
        <v>972811018</v>
      </c>
      <c r="DU11" s="20">
        <f t="shared" si="11"/>
        <v>0</v>
      </c>
    </row>
    <row r="12" spans="1:130" ht="50.25" hidden="1" customHeight="1" x14ac:dyDescent="0.3">
      <c r="A12" s="25"/>
      <c r="B12" s="220"/>
      <c r="C12" s="16" t="s">
        <v>62</v>
      </c>
      <c r="D12" s="17" t="s">
        <v>63</v>
      </c>
      <c r="E12" s="147">
        <v>510</v>
      </c>
      <c r="F12" s="19" t="s">
        <v>49</v>
      </c>
      <c r="G12" s="20">
        <f t="shared" si="12"/>
        <v>15000000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>
        <v>15000000</v>
      </c>
      <c r="X12" s="20"/>
      <c r="Y12" s="20"/>
      <c r="Z12" s="20"/>
      <c r="AA12" s="20"/>
      <c r="AB12" s="20"/>
      <c r="AC12" s="20"/>
      <c r="AD12" s="21">
        <f t="shared" si="0"/>
        <v>0</v>
      </c>
      <c r="AE12" s="20">
        <f t="shared" si="13"/>
        <v>0</v>
      </c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1">
        <f t="shared" si="14"/>
        <v>1</v>
      </c>
      <c r="BC12" s="20">
        <f t="shared" si="2"/>
        <v>15000000</v>
      </c>
      <c r="BD12" s="20">
        <f t="shared" si="16"/>
        <v>0</v>
      </c>
      <c r="BE12" s="20">
        <f t="shared" si="16"/>
        <v>0</v>
      </c>
      <c r="BF12" s="20">
        <f t="shared" si="16"/>
        <v>0</v>
      </c>
      <c r="BG12" s="20">
        <f t="shared" si="16"/>
        <v>0</v>
      </c>
      <c r="BH12" s="20">
        <f t="shared" si="16"/>
        <v>0</v>
      </c>
      <c r="BI12" s="20">
        <f t="shared" si="16"/>
        <v>0</v>
      </c>
      <c r="BJ12" s="20">
        <f t="shared" si="16"/>
        <v>0</v>
      </c>
      <c r="BK12" s="20">
        <f t="shared" si="16"/>
        <v>0</v>
      </c>
      <c r="BL12" s="20">
        <f t="shared" si="16"/>
        <v>0</v>
      </c>
      <c r="BM12" s="20">
        <f t="shared" si="16"/>
        <v>0</v>
      </c>
      <c r="BN12" s="20">
        <f t="shared" si="16"/>
        <v>0</v>
      </c>
      <c r="BO12" s="20">
        <f t="shared" si="16"/>
        <v>0</v>
      </c>
      <c r="BP12" s="20">
        <f t="shared" si="16"/>
        <v>0</v>
      </c>
      <c r="BQ12" s="20">
        <f t="shared" si="16"/>
        <v>0</v>
      </c>
      <c r="BR12" s="20">
        <f t="shared" si="16"/>
        <v>0</v>
      </c>
      <c r="BS12" s="20">
        <f t="shared" si="4"/>
        <v>15000000</v>
      </c>
      <c r="BT12" s="20">
        <f t="shared" si="4"/>
        <v>0</v>
      </c>
      <c r="BU12" s="20">
        <f t="shared" si="4"/>
        <v>0</v>
      </c>
      <c r="BV12" s="20">
        <f t="shared" si="4"/>
        <v>0</v>
      </c>
      <c r="BW12" s="20">
        <f t="shared" si="4"/>
        <v>0</v>
      </c>
      <c r="BX12" s="20"/>
      <c r="BY12" s="20">
        <f t="shared" si="5"/>
        <v>0</v>
      </c>
      <c r="BZ12" s="21">
        <f t="shared" si="15"/>
        <v>0</v>
      </c>
      <c r="CA12" s="20">
        <f t="shared" si="6"/>
        <v>0</v>
      </c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1">
        <f t="shared" si="7"/>
        <v>1</v>
      </c>
      <c r="CY12" s="20">
        <f t="shared" si="8"/>
        <v>15000000</v>
      </c>
      <c r="CZ12" s="20">
        <f t="shared" si="9"/>
        <v>0</v>
      </c>
      <c r="DA12" s="20">
        <f t="shared" si="9"/>
        <v>0</v>
      </c>
      <c r="DB12" s="20">
        <f t="shared" si="9"/>
        <v>0</v>
      </c>
      <c r="DC12" s="20">
        <f t="shared" si="9"/>
        <v>0</v>
      </c>
      <c r="DD12" s="20">
        <f t="shared" si="9"/>
        <v>0</v>
      </c>
      <c r="DE12" s="20">
        <f t="shared" si="9"/>
        <v>0</v>
      </c>
      <c r="DF12" s="20">
        <f t="shared" si="9"/>
        <v>0</v>
      </c>
      <c r="DG12" s="20">
        <f t="shared" si="9"/>
        <v>0</v>
      </c>
      <c r="DH12" s="20">
        <f t="shared" si="9"/>
        <v>0</v>
      </c>
      <c r="DI12" s="20">
        <f t="shared" si="9"/>
        <v>0</v>
      </c>
      <c r="DJ12" s="20">
        <f t="shared" si="9"/>
        <v>0</v>
      </c>
      <c r="DK12" s="20">
        <f t="shared" si="9"/>
        <v>0</v>
      </c>
      <c r="DL12" s="20">
        <f t="shared" si="9"/>
        <v>0</v>
      </c>
      <c r="DM12" s="20">
        <f t="shared" si="9"/>
        <v>0</v>
      </c>
      <c r="DN12" s="20">
        <f t="shared" si="9"/>
        <v>0</v>
      </c>
      <c r="DO12" s="20">
        <f t="shared" si="9"/>
        <v>15000000</v>
      </c>
      <c r="DP12" s="20">
        <f t="shared" si="10"/>
        <v>0</v>
      </c>
      <c r="DQ12" s="20">
        <f t="shared" si="10"/>
        <v>0</v>
      </c>
      <c r="DR12" s="20">
        <f t="shared" si="10"/>
        <v>0</v>
      </c>
      <c r="DS12" s="20">
        <f t="shared" si="10"/>
        <v>0</v>
      </c>
      <c r="DT12" s="20"/>
      <c r="DU12" s="20">
        <f t="shared" si="11"/>
        <v>0</v>
      </c>
    </row>
    <row r="13" spans="1:130" ht="32.25" hidden="1" customHeight="1" x14ac:dyDescent="0.3">
      <c r="A13" s="25"/>
      <c r="B13" s="220"/>
      <c r="C13" s="16" t="s">
        <v>64</v>
      </c>
      <c r="D13" s="17" t="s">
        <v>65</v>
      </c>
      <c r="E13" s="147">
        <v>510</v>
      </c>
      <c r="F13" s="19" t="s">
        <v>49</v>
      </c>
      <c r="G13" s="20">
        <f t="shared" si="12"/>
        <v>40000000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>
        <v>40000000</v>
      </c>
      <c r="X13" s="20"/>
      <c r="Y13" s="20"/>
      <c r="Z13" s="20"/>
      <c r="AA13" s="20"/>
      <c r="AB13" s="20"/>
      <c r="AC13" s="20"/>
      <c r="AD13" s="21">
        <f t="shared" si="0"/>
        <v>0</v>
      </c>
      <c r="AE13" s="20">
        <f t="shared" si="13"/>
        <v>0</v>
      </c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1">
        <f t="shared" si="14"/>
        <v>1</v>
      </c>
      <c r="BC13" s="20">
        <f t="shared" si="2"/>
        <v>40000000</v>
      </c>
      <c r="BD13" s="20">
        <f t="shared" si="16"/>
        <v>0</v>
      </c>
      <c r="BE13" s="20">
        <f t="shared" si="16"/>
        <v>0</v>
      </c>
      <c r="BF13" s="20">
        <f t="shared" si="16"/>
        <v>0</v>
      </c>
      <c r="BG13" s="20">
        <f t="shared" si="16"/>
        <v>0</v>
      </c>
      <c r="BH13" s="20">
        <f t="shared" si="16"/>
        <v>0</v>
      </c>
      <c r="BI13" s="20">
        <f t="shared" si="16"/>
        <v>0</v>
      </c>
      <c r="BJ13" s="20">
        <f t="shared" si="16"/>
        <v>0</v>
      </c>
      <c r="BK13" s="20">
        <f t="shared" si="16"/>
        <v>0</v>
      </c>
      <c r="BL13" s="20">
        <f t="shared" si="16"/>
        <v>0</v>
      </c>
      <c r="BM13" s="20">
        <f t="shared" si="16"/>
        <v>0</v>
      </c>
      <c r="BN13" s="20">
        <f t="shared" si="16"/>
        <v>0</v>
      </c>
      <c r="BO13" s="20">
        <f t="shared" si="16"/>
        <v>0</v>
      </c>
      <c r="BP13" s="20">
        <f t="shared" si="16"/>
        <v>0</v>
      </c>
      <c r="BQ13" s="20">
        <f t="shared" si="16"/>
        <v>0</v>
      </c>
      <c r="BR13" s="20">
        <f t="shared" si="16"/>
        <v>0</v>
      </c>
      <c r="BS13" s="20">
        <f t="shared" si="4"/>
        <v>40000000</v>
      </c>
      <c r="BT13" s="20">
        <f t="shared" si="4"/>
        <v>0</v>
      </c>
      <c r="BU13" s="20">
        <f t="shared" si="4"/>
        <v>0</v>
      </c>
      <c r="BV13" s="20">
        <f t="shared" si="4"/>
        <v>0</v>
      </c>
      <c r="BW13" s="20">
        <f t="shared" si="4"/>
        <v>0</v>
      </c>
      <c r="BX13" s="20"/>
      <c r="BY13" s="20">
        <f t="shared" si="5"/>
        <v>0</v>
      </c>
      <c r="BZ13" s="21">
        <f t="shared" si="15"/>
        <v>0</v>
      </c>
      <c r="CA13" s="20">
        <f t="shared" si="6"/>
        <v>0</v>
      </c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1">
        <f t="shared" si="7"/>
        <v>1</v>
      </c>
      <c r="CY13" s="20">
        <f t="shared" si="8"/>
        <v>40000000</v>
      </c>
      <c r="CZ13" s="20">
        <f t="shared" si="9"/>
        <v>0</v>
      </c>
      <c r="DA13" s="20">
        <f t="shared" si="9"/>
        <v>0</v>
      </c>
      <c r="DB13" s="20">
        <f t="shared" si="9"/>
        <v>0</v>
      </c>
      <c r="DC13" s="20">
        <f t="shared" si="9"/>
        <v>0</v>
      </c>
      <c r="DD13" s="20">
        <f t="shared" si="9"/>
        <v>0</v>
      </c>
      <c r="DE13" s="20">
        <f t="shared" si="9"/>
        <v>0</v>
      </c>
      <c r="DF13" s="20">
        <f t="shared" si="9"/>
        <v>0</v>
      </c>
      <c r="DG13" s="20">
        <f t="shared" si="9"/>
        <v>0</v>
      </c>
      <c r="DH13" s="20">
        <f t="shared" si="9"/>
        <v>0</v>
      </c>
      <c r="DI13" s="20">
        <f t="shared" si="9"/>
        <v>0</v>
      </c>
      <c r="DJ13" s="20">
        <f t="shared" si="9"/>
        <v>0</v>
      </c>
      <c r="DK13" s="20">
        <f t="shared" si="9"/>
        <v>0</v>
      </c>
      <c r="DL13" s="20">
        <f t="shared" si="9"/>
        <v>0</v>
      </c>
      <c r="DM13" s="20">
        <f t="shared" si="9"/>
        <v>0</v>
      </c>
      <c r="DN13" s="20">
        <f t="shared" si="9"/>
        <v>0</v>
      </c>
      <c r="DO13" s="20">
        <f t="shared" si="9"/>
        <v>40000000</v>
      </c>
      <c r="DP13" s="20">
        <f t="shared" si="10"/>
        <v>0</v>
      </c>
      <c r="DQ13" s="20">
        <f t="shared" si="10"/>
        <v>0</v>
      </c>
      <c r="DR13" s="20">
        <f t="shared" si="10"/>
        <v>0</v>
      </c>
      <c r="DS13" s="20">
        <f t="shared" si="10"/>
        <v>0</v>
      </c>
      <c r="DT13" s="20"/>
      <c r="DU13" s="20">
        <f t="shared" si="11"/>
        <v>0</v>
      </c>
    </row>
    <row r="14" spans="1:130" ht="45" hidden="1" customHeight="1" x14ac:dyDescent="0.3">
      <c r="A14" s="25"/>
      <c r="B14" s="217" t="s">
        <v>66</v>
      </c>
      <c r="C14" s="27" t="s">
        <v>67</v>
      </c>
      <c r="D14" s="26" t="s">
        <v>68</v>
      </c>
      <c r="E14" s="147">
        <v>310</v>
      </c>
      <c r="F14" s="19" t="s">
        <v>49</v>
      </c>
      <c r="G14" s="20">
        <f t="shared" si="12"/>
        <v>100000000</v>
      </c>
      <c r="H14" s="20"/>
      <c r="I14" s="20">
        <v>100000000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1">
        <f t="shared" si="0"/>
        <v>0.41</v>
      </c>
      <c r="AE14" s="20">
        <f t="shared" si="13"/>
        <v>41000000</v>
      </c>
      <c r="AF14" s="20"/>
      <c r="AG14" s="20">
        <f>+'[1]FEBRERO 2019'!$K$128</f>
        <v>41000000</v>
      </c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1">
        <f t="shared" si="14"/>
        <v>0.59000000000000008</v>
      </c>
      <c r="BC14" s="20">
        <f t="shared" si="2"/>
        <v>59000000</v>
      </c>
      <c r="BD14" s="20">
        <f t="shared" si="16"/>
        <v>0</v>
      </c>
      <c r="BE14" s="20">
        <f t="shared" si="16"/>
        <v>59000000</v>
      </c>
      <c r="BF14" s="20">
        <f t="shared" si="16"/>
        <v>0</v>
      </c>
      <c r="BG14" s="20">
        <f t="shared" si="16"/>
        <v>0</v>
      </c>
      <c r="BH14" s="20">
        <f t="shared" si="16"/>
        <v>0</v>
      </c>
      <c r="BI14" s="20">
        <f t="shared" si="16"/>
        <v>0</v>
      </c>
      <c r="BJ14" s="20">
        <f t="shared" si="16"/>
        <v>0</v>
      </c>
      <c r="BK14" s="20">
        <f t="shared" si="16"/>
        <v>0</v>
      </c>
      <c r="BL14" s="20">
        <f t="shared" si="16"/>
        <v>0</v>
      </c>
      <c r="BM14" s="20">
        <f t="shared" si="16"/>
        <v>0</v>
      </c>
      <c r="BN14" s="20">
        <f t="shared" si="16"/>
        <v>0</v>
      </c>
      <c r="BO14" s="20">
        <f t="shared" si="16"/>
        <v>0</v>
      </c>
      <c r="BP14" s="20">
        <f t="shared" si="16"/>
        <v>0</v>
      </c>
      <c r="BQ14" s="20">
        <f t="shared" si="16"/>
        <v>0</v>
      </c>
      <c r="BR14" s="20">
        <f t="shared" si="16"/>
        <v>0</v>
      </c>
      <c r="BS14" s="20">
        <f t="shared" si="4"/>
        <v>0</v>
      </c>
      <c r="BT14" s="20">
        <f t="shared" si="4"/>
        <v>0</v>
      </c>
      <c r="BU14" s="20">
        <f t="shared" si="4"/>
        <v>0</v>
      </c>
      <c r="BV14" s="20">
        <f t="shared" si="4"/>
        <v>0</v>
      </c>
      <c r="BW14" s="20">
        <f t="shared" si="4"/>
        <v>0</v>
      </c>
      <c r="BX14" s="20"/>
      <c r="BY14" s="20">
        <f t="shared" si="5"/>
        <v>0</v>
      </c>
      <c r="BZ14" s="21">
        <f>+CA14/G14</f>
        <v>4.2933329999999999E-2</v>
      </c>
      <c r="CA14" s="20">
        <f t="shared" si="6"/>
        <v>4293333</v>
      </c>
      <c r="CB14" s="20"/>
      <c r="CC14" s="20">
        <f>+'[1]FEBRERO 2019'!$H$126</f>
        <v>4293333</v>
      </c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1">
        <f t="shared" si="7"/>
        <v>0.95706667000000001</v>
      </c>
      <c r="CY14" s="20">
        <f t="shared" si="8"/>
        <v>95706667</v>
      </c>
      <c r="CZ14" s="20">
        <f t="shared" si="9"/>
        <v>0</v>
      </c>
      <c r="DA14" s="20">
        <f t="shared" si="9"/>
        <v>95706667</v>
      </c>
      <c r="DB14" s="20">
        <f t="shared" si="9"/>
        <v>0</v>
      </c>
      <c r="DC14" s="20">
        <f t="shared" si="9"/>
        <v>0</v>
      </c>
      <c r="DD14" s="20">
        <f t="shared" si="9"/>
        <v>0</v>
      </c>
      <c r="DE14" s="20">
        <f t="shared" si="9"/>
        <v>0</v>
      </c>
      <c r="DF14" s="20">
        <f t="shared" si="9"/>
        <v>0</v>
      </c>
      <c r="DG14" s="20">
        <f t="shared" si="9"/>
        <v>0</v>
      </c>
      <c r="DH14" s="20">
        <f t="shared" si="9"/>
        <v>0</v>
      </c>
      <c r="DI14" s="20">
        <f t="shared" si="9"/>
        <v>0</v>
      </c>
      <c r="DJ14" s="20">
        <f t="shared" si="9"/>
        <v>0</v>
      </c>
      <c r="DK14" s="20">
        <f t="shared" si="9"/>
        <v>0</v>
      </c>
      <c r="DL14" s="20">
        <f t="shared" si="9"/>
        <v>0</v>
      </c>
      <c r="DM14" s="20">
        <f t="shared" si="9"/>
        <v>0</v>
      </c>
      <c r="DN14" s="20">
        <f t="shared" si="9"/>
        <v>0</v>
      </c>
      <c r="DO14" s="20">
        <f t="shared" si="9"/>
        <v>0</v>
      </c>
      <c r="DP14" s="20">
        <f t="shared" si="10"/>
        <v>0</v>
      </c>
      <c r="DQ14" s="20">
        <f t="shared" si="10"/>
        <v>0</v>
      </c>
      <c r="DR14" s="20">
        <f t="shared" si="10"/>
        <v>0</v>
      </c>
      <c r="DS14" s="20">
        <f t="shared" si="10"/>
        <v>0</v>
      </c>
      <c r="DT14" s="20"/>
      <c r="DU14" s="20">
        <f t="shared" si="11"/>
        <v>0</v>
      </c>
    </row>
    <row r="15" spans="1:130" ht="51" hidden="1" customHeight="1" x14ac:dyDescent="0.3">
      <c r="A15" s="25"/>
      <c r="B15" s="218"/>
      <c r="C15" s="16" t="s">
        <v>69</v>
      </c>
      <c r="D15" s="17" t="s">
        <v>70</v>
      </c>
      <c r="E15" s="147">
        <v>310</v>
      </c>
      <c r="F15" s="28" t="s">
        <v>71</v>
      </c>
      <c r="G15" s="20">
        <f t="shared" si="12"/>
        <v>394000000</v>
      </c>
      <c r="H15" s="20"/>
      <c r="I15" s="20">
        <v>290000000</v>
      </c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>
        <v>54000000</v>
      </c>
      <c r="Y15" s="20"/>
      <c r="Z15" s="20"/>
      <c r="AA15" s="20"/>
      <c r="AB15" s="20"/>
      <c r="AC15" s="20">
        <f>50000000</f>
        <v>50000000</v>
      </c>
      <c r="AD15" s="21">
        <f t="shared" si="0"/>
        <v>3.1979695431472083E-2</v>
      </c>
      <c r="AE15" s="20">
        <f t="shared" si="1"/>
        <v>12600000</v>
      </c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>
        <f>+'[1]FEBRERO 2019'!$AF$135</f>
        <v>12600000</v>
      </c>
      <c r="BB15" s="21">
        <f t="shared" si="14"/>
        <v>0.96802030456852795</v>
      </c>
      <c r="BC15" s="20">
        <f t="shared" si="2"/>
        <v>381400000</v>
      </c>
      <c r="BD15" s="20">
        <f t="shared" si="16"/>
        <v>0</v>
      </c>
      <c r="BE15" s="20">
        <f t="shared" si="16"/>
        <v>290000000</v>
      </c>
      <c r="BF15" s="20">
        <f t="shared" si="16"/>
        <v>0</v>
      </c>
      <c r="BG15" s="20">
        <f t="shared" si="16"/>
        <v>0</v>
      </c>
      <c r="BH15" s="20">
        <f t="shared" si="16"/>
        <v>0</v>
      </c>
      <c r="BI15" s="20">
        <f t="shared" si="16"/>
        <v>0</v>
      </c>
      <c r="BJ15" s="20">
        <f t="shared" si="16"/>
        <v>0</v>
      </c>
      <c r="BK15" s="20">
        <f t="shared" si="16"/>
        <v>0</v>
      </c>
      <c r="BL15" s="20">
        <f t="shared" si="16"/>
        <v>0</v>
      </c>
      <c r="BM15" s="20">
        <f t="shared" si="16"/>
        <v>0</v>
      </c>
      <c r="BN15" s="20">
        <f t="shared" si="16"/>
        <v>0</v>
      </c>
      <c r="BO15" s="20">
        <f t="shared" si="16"/>
        <v>0</v>
      </c>
      <c r="BP15" s="20">
        <f t="shared" si="16"/>
        <v>0</v>
      </c>
      <c r="BQ15" s="20">
        <f t="shared" si="16"/>
        <v>0</v>
      </c>
      <c r="BR15" s="20">
        <f t="shared" si="16"/>
        <v>0</v>
      </c>
      <c r="BS15" s="20">
        <f t="shared" si="4"/>
        <v>0</v>
      </c>
      <c r="BT15" s="20">
        <f t="shared" si="4"/>
        <v>54000000</v>
      </c>
      <c r="BU15" s="20">
        <f t="shared" si="4"/>
        <v>0</v>
      </c>
      <c r="BV15" s="20">
        <f t="shared" si="4"/>
        <v>0</v>
      </c>
      <c r="BW15" s="20">
        <f t="shared" si="4"/>
        <v>0</v>
      </c>
      <c r="BX15" s="20"/>
      <c r="BY15" s="20">
        <f t="shared" si="5"/>
        <v>37400000</v>
      </c>
      <c r="BZ15" s="21">
        <f>+CA15/G15</f>
        <v>2.4365482233502538E-2</v>
      </c>
      <c r="CA15" s="20">
        <f t="shared" si="6"/>
        <v>9600000</v>
      </c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>
        <f>+'[1]FEBRERO 2019'!$H$133</f>
        <v>9600000</v>
      </c>
      <c r="CX15" s="21">
        <f t="shared" si="7"/>
        <v>0.97563451776649746</v>
      </c>
      <c r="CY15" s="20">
        <f t="shared" si="8"/>
        <v>384400000</v>
      </c>
      <c r="CZ15" s="20">
        <f t="shared" si="9"/>
        <v>0</v>
      </c>
      <c r="DA15" s="20">
        <f t="shared" si="9"/>
        <v>290000000</v>
      </c>
      <c r="DB15" s="20">
        <f t="shared" si="9"/>
        <v>0</v>
      </c>
      <c r="DC15" s="20">
        <f t="shared" si="9"/>
        <v>0</v>
      </c>
      <c r="DD15" s="20">
        <f t="shared" si="9"/>
        <v>0</v>
      </c>
      <c r="DE15" s="20">
        <f t="shared" si="9"/>
        <v>0</v>
      </c>
      <c r="DF15" s="20">
        <f t="shared" si="9"/>
        <v>0</v>
      </c>
      <c r="DG15" s="20">
        <f t="shared" si="9"/>
        <v>0</v>
      </c>
      <c r="DH15" s="20">
        <f t="shared" si="9"/>
        <v>0</v>
      </c>
      <c r="DI15" s="20">
        <f t="shared" si="9"/>
        <v>0</v>
      </c>
      <c r="DJ15" s="20">
        <f t="shared" si="9"/>
        <v>0</v>
      </c>
      <c r="DK15" s="20">
        <f t="shared" si="9"/>
        <v>0</v>
      </c>
      <c r="DL15" s="20">
        <f t="shared" si="9"/>
        <v>0</v>
      </c>
      <c r="DM15" s="20">
        <f t="shared" si="9"/>
        <v>0</v>
      </c>
      <c r="DN15" s="20">
        <f t="shared" si="9"/>
        <v>0</v>
      </c>
      <c r="DO15" s="20">
        <f t="shared" si="9"/>
        <v>0</v>
      </c>
      <c r="DP15" s="20">
        <f t="shared" si="10"/>
        <v>54000000</v>
      </c>
      <c r="DQ15" s="20">
        <f t="shared" si="10"/>
        <v>0</v>
      </c>
      <c r="DR15" s="20">
        <f t="shared" si="10"/>
        <v>0</v>
      </c>
      <c r="DS15" s="20">
        <f t="shared" si="10"/>
        <v>0</v>
      </c>
      <c r="DT15" s="20"/>
      <c r="DU15" s="20">
        <f t="shared" si="11"/>
        <v>40400000</v>
      </c>
    </row>
    <row r="16" spans="1:130" ht="23.25" hidden="1" customHeight="1" x14ac:dyDescent="0.3">
      <c r="A16" s="25"/>
      <c r="B16" s="218"/>
      <c r="C16" s="16" t="s">
        <v>72</v>
      </c>
      <c r="D16" s="17" t="s">
        <v>73</v>
      </c>
      <c r="E16" s="147">
        <v>310</v>
      </c>
      <c r="F16" s="19" t="s">
        <v>49</v>
      </c>
      <c r="G16" s="20">
        <f t="shared" si="12"/>
        <v>45000000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>
        <v>45000000</v>
      </c>
      <c r="X16" s="20"/>
      <c r="Y16" s="20"/>
      <c r="Z16" s="20"/>
      <c r="AA16" s="20"/>
      <c r="AB16" s="20"/>
      <c r="AC16" s="20"/>
      <c r="AD16" s="21">
        <f t="shared" si="0"/>
        <v>0</v>
      </c>
      <c r="AE16" s="20">
        <f t="shared" si="1"/>
        <v>0</v>
      </c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1">
        <f t="shared" si="14"/>
        <v>1</v>
      </c>
      <c r="BC16" s="20">
        <f t="shared" si="2"/>
        <v>45000000</v>
      </c>
      <c r="BD16" s="20">
        <f t="shared" si="16"/>
        <v>0</v>
      </c>
      <c r="BE16" s="20">
        <f t="shared" si="16"/>
        <v>0</v>
      </c>
      <c r="BF16" s="20">
        <f t="shared" si="16"/>
        <v>0</v>
      </c>
      <c r="BG16" s="20">
        <f t="shared" si="16"/>
        <v>0</v>
      </c>
      <c r="BH16" s="20">
        <f t="shared" si="16"/>
        <v>0</v>
      </c>
      <c r="BI16" s="20">
        <f t="shared" si="16"/>
        <v>0</v>
      </c>
      <c r="BJ16" s="20">
        <f t="shared" si="16"/>
        <v>0</v>
      </c>
      <c r="BK16" s="20">
        <f t="shared" si="16"/>
        <v>0</v>
      </c>
      <c r="BL16" s="20">
        <f t="shared" si="16"/>
        <v>0</v>
      </c>
      <c r="BM16" s="20">
        <f t="shared" si="16"/>
        <v>0</v>
      </c>
      <c r="BN16" s="20">
        <f t="shared" si="16"/>
        <v>0</v>
      </c>
      <c r="BO16" s="20">
        <f t="shared" si="16"/>
        <v>0</v>
      </c>
      <c r="BP16" s="20">
        <f t="shared" si="16"/>
        <v>0</v>
      </c>
      <c r="BQ16" s="20">
        <f t="shared" si="16"/>
        <v>0</v>
      </c>
      <c r="BR16" s="20">
        <f t="shared" si="16"/>
        <v>0</v>
      </c>
      <c r="BS16" s="20">
        <f t="shared" si="4"/>
        <v>45000000</v>
      </c>
      <c r="BT16" s="20">
        <f t="shared" si="4"/>
        <v>0</v>
      </c>
      <c r="BU16" s="20">
        <f t="shared" si="4"/>
        <v>0</v>
      </c>
      <c r="BV16" s="20">
        <f t="shared" si="4"/>
        <v>0</v>
      </c>
      <c r="BW16" s="20">
        <f t="shared" si="4"/>
        <v>0</v>
      </c>
      <c r="BX16" s="20"/>
      <c r="BY16" s="20">
        <f t="shared" si="5"/>
        <v>0</v>
      </c>
      <c r="BZ16" s="21">
        <f>+CA16/G16</f>
        <v>0</v>
      </c>
      <c r="CA16" s="20">
        <f t="shared" si="6"/>
        <v>0</v>
      </c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1">
        <f t="shared" si="7"/>
        <v>1</v>
      </c>
      <c r="CY16" s="20">
        <f t="shared" si="8"/>
        <v>45000000</v>
      </c>
      <c r="CZ16" s="20">
        <f t="shared" si="9"/>
        <v>0</v>
      </c>
      <c r="DA16" s="20">
        <f t="shared" si="9"/>
        <v>0</v>
      </c>
      <c r="DB16" s="20">
        <f t="shared" si="9"/>
        <v>0</v>
      </c>
      <c r="DC16" s="20">
        <f t="shared" si="9"/>
        <v>0</v>
      </c>
      <c r="DD16" s="20">
        <f t="shared" si="9"/>
        <v>0</v>
      </c>
      <c r="DE16" s="20">
        <f t="shared" si="9"/>
        <v>0</v>
      </c>
      <c r="DF16" s="20">
        <f t="shared" si="9"/>
        <v>0</v>
      </c>
      <c r="DG16" s="20">
        <f t="shared" si="9"/>
        <v>0</v>
      </c>
      <c r="DH16" s="20">
        <f t="shared" si="9"/>
        <v>0</v>
      </c>
      <c r="DI16" s="20">
        <f t="shared" si="9"/>
        <v>0</v>
      </c>
      <c r="DJ16" s="20">
        <f t="shared" si="9"/>
        <v>0</v>
      </c>
      <c r="DK16" s="20">
        <f t="shared" si="9"/>
        <v>0</v>
      </c>
      <c r="DL16" s="20">
        <f t="shared" si="9"/>
        <v>0</v>
      </c>
      <c r="DM16" s="20">
        <f t="shared" si="9"/>
        <v>0</v>
      </c>
      <c r="DN16" s="20">
        <f t="shared" si="9"/>
        <v>0</v>
      </c>
      <c r="DO16" s="20">
        <f t="shared" si="9"/>
        <v>45000000</v>
      </c>
      <c r="DP16" s="20">
        <f t="shared" si="10"/>
        <v>0</v>
      </c>
      <c r="DQ16" s="20">
        <f t="shared" si="10"/>
        <v>0</v>
      </c>
      <c r="DR16" s="20">
        <f t="shared" si="10"/>
        <v>0</v>
      </c>
      <c r="DS16" s="20">
        <f t="shared" si="10"/>
        <v>0</v>
      </c>
      <c r="DT16" s="20"/>
      <c r="DU16" s="20">
        <f t="shared" si="11"/>
        <v>0</v>
      </c>
    </row>
    <row r="17" spans="1:125" ht="21.75" hidden="1" customHeight="1" x14ac:dyDescent="0.3">
      <c r="A17" s="25"/>
      <c r="B17" s="218"/>
      <c r="C17" s="16" t="s">
        <v>74</v>
      </c>
      <c r="D17" s="17" t="s">
        <v>75</v>
      </c>
      <c r="E17" s="147">
        <v>310</v>
      </c>
      <c r="F17" s="19" t="s">
        <v>49</v>
      </c>
      <c r="G17" s="20">
        <f t="shared" si="12"/>
        <v>4000000</v>
      </c>
      <c r="H17" s="29"/>
      <c r="I17" s="20"/>
      <c r="J17" s="20"/>
      <c r="K17" s="20"/>
      <c r="L17" s="29"/>
      <c r="M17" s="20"/>
      <c r="N17" s="20"/>
      <c r="O17" s="29"/>
      <c r="P17" s="24"/>
      <c r="Q17" s="24"/>
      <c r="R17" s="29"/>
      <c r="S17" s="29"/>
      <c r="T17" s="29"/>
      <c r="U17" s="29"/>
      <c r="V17" s="29"/>
      <c r="W17" s="20">
        <v>4000000</v>
      </c>
      <c r="X17" s="20"/>
      <c r="Y17" s="29"/>
      <c r="Z17" s="29"/>
      <c r="AA17" s="29"/>
      <c r="AB17" s="29"/>
      <c r="AC17" s="20"/>
      <c r="AD17" s="21">
        <f t="shared" si="0"/>
        <v>0</v>
      </c>
      <c r="AE17" s="20">
        <f t="shared" si="1"/>
        <v>0</v>
      </c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1">
        <f t="shared" si="14"/>
        <v>1</v>
      </c>
      <c r="BC17" s="20">
        <f t="shared" si="2"/>
        <v>4000000</v>
      </c>
      <c r="BD17" s="20">
        <f t="shared" si="16"/>
        <v>0</v>
      </c>
      <c r="BE17" s="20">
        <f t="shared" si="16"/>
        <v>0</v>
      </c>
      <c r="BF17" s="20">
        <f t="shared" si="16"/>
        <v>0</v>
      </c>
      <c r="BG17" s="20">
        <f t="shared" si="16"/>
        <v>0</v>
      </c>
      <c r="BH17" s="20">
        <f t="shared" si="16"/>
        <v>0</v>
      </c>
      <c r="BI17" s="20">
        <f t="shared" si="16"/>
        <v>0</v>
      </c>
      <c r="BJ17" s="20">
        <f t="shared" si="16"/>
        <v>0</v>
      </c>
      <c r="BK17" s="20">
        <f t="shared" si="16"/>
        <v>0</v>
      </c>
      <c r="BL17" s="20">
        <f t="shared" si="16"/>
        <v>0</v>
      </c>
      <c r="BM17" s="20">
        <f t="shared" si="16"/>
        <v>0</v>
      </c>
      <c r="BN17" s="20">
        <f t="shared" si="16"/>
        <v>0</v>
      </c>
      <c r="BO17" s="20">
        <f t="shared" si="16"/>
        <v>0</v>
      </c>
      <c r="BP17" s="20">
        <f t="shared" si="16"/>
        <v>0</v>
      </c>
      <c r="BQ17" s="20">
        <f t="shared" si="16"/>
        <v>0</v>
      </c>
      <c r="BR17" s="20">
        <f t="shared" si="16"/>
        <v>0</v>
      </c>
      <c r="BS17" s="20">
        <f t="shared" si="4"/>
        <v>4000000</v>
      </c>
      <c r="BT17" s="20">
        <f t="shared" si="4"/>
        <v>0</v>
      </c>
      <c r="BU17" s="20">
        <f t="shared" si="4"/>
        <v>0</v>
      </c>
      <c r="BV17" s="20">
        <f t="shared" si="4"/>
        <v>0</v>
      </c>
      <c r="BW17" s="20">
        <f t="shared" si="4"/>
        <v>0</v>
      </c>
      <c r="BX17" s="20"/>
      <c r="BY17" s="20">
        <f t="shared" si="5"/>
        <v>0</v>
      </c>
      <c r="BZ17" s="21">
        <f>+CA17/G17</f>
        <v>0</v>
      </c>
      <c r="CA17" s="20">
        <f t="shared" si="6"/>
        <v>0</v>
      </c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1">
        <f t="shared" si="7"/>
        <v>1</v>
      </c>
      <c r="CY17" s="20">
        <f t="shared" si="8"/>
        <v>4000000</v>
      </c>
      <c r="CZ17" s="20">
        <f t="shared" si="9"/>
        <v>0</v>
      </c>
      <c r="DA17" s="20">
        <f t="shared" si="9"/>
        <v>0</v>
      </c>
      <c r="DB17" s="20">
        <f t="shared" si="9"/>
        <v>0</v>
      </c>
      <c r="DC17" s="20">
        <f t="shared" si="9"/>
        <v>0</v>
      </c>
      <c r="DD17" s="20">
        <f t="shared" si="9"/>
        <v>0</v>
      </c>
      <c r="DE17" s="20">
        <f t="shared" si="9"/>
        <v>0</v>
      </c>
      <c r="DF17" s="20">
        <f t="shared" si="9"/>
        <v>0</v>
      </c>
      <c r="DG17" s="20">
        <f t="shared" si="9"/>
        <v>0</v>
      </c>
      <c r="DH17" s="20">
        <f t="shared" si="9"/>
        <v>0</v>
      </c>
      <c r="DI17" s="20">
        <f t="shared" si="9"/>
        <v>0</v>
      </c>
      <c r="DJ17" s="20">
        <f t="shared" si="9"/>
        <v>0</v>
      </c>
      <c r="DK17" s="20">
        <f t="shared" si="9"/>
        <v>0</v>
      </c>
      <c r="DL17" s="20">
        <f t="shared" si="9"/>
        <v>0</v>
      </c>
      <c r="DM17" s="20">
        <f t="shared" si="9"/>
        <v>0</v>
      </c>
      <c r="DN17" s="20">
        <f t="shared" si="9"/>
        <v>0</v>
      </c>
      <c r="DO17" s="20">
        <f t="shared" si="9"/>
        <v>4000000</v>
      </c>
      <c r="DP17" s="20">
        <f t="shared" si="10"/>
        <v>0</v>
      </c>
      <c r="DQ17" s="20">
        <f t="shared" si="10"/>
        <v>0</v>
      </c>
      <c r="DR17" s="20">
        <f t="shared" si="10"/>
        <v>0</v>
      </c>
      <c r="DS17" s="20">
        <f t="shared" si="10"/>
        <v>0</v>
      </c>
      <c r="DT17" s="20"/>
      <c r="DU17" s="20">
        <f t="shared" si="11"/>
        <v>0</v>
      </c>
    </row>
    <row r="18" spans="1:125" ht="44.25" hidden="1" customHeight="1" x14ac:dyDescent="0.3">
      <c r="A18" s="25"/>
      <c r="B18" s="219"/>
      <c r="C18" s="16" t="s">
        <v>76</v>
      </c>
      <c r="D18" s="26" t="s">
        <v>77</v>
      </c>
      <c r="E18" s="147">
        <v>310</v>
      </c>
      <c r="F18" s="30" t="s">
        <v>78</v>
      </c>
      <c r="G18" s="20">
        <f t="shared" si="12"/>
        <v>42000000</v>
      </c>
      <c r="H18" s="29"/>
      <c r="I18" s="20"/>
      <c r="J18" s="20"/>
      <c r="K18" s="20"/>
      <c r="L18" s="29"/>
      <c r="M18" s="20"/>
      <c r="N18" s="20"/>
      <c r="O18" s="29"/>
      <c r="P18" s="24"/>
      <c r="Q18" s="24"/>
      <c r="R18" s="29"/>
      <c r="S18" s="29"/>
      <c r="T18" s="29"/>
      <c r="U18" s="29"/>
      <c r="V18" s="29"/>
      <c r="W18" s="20">
        <v>27000000</v>
      </c>
      <c r="X18" s="20"/>
      <c r="Y18" s="29"/>
      <c r="Z18" s="29"/>
      <c r="AA18" s="29"/>
      <c r="AB18" s="29"/>
      <c r="AC18" s="20">
        <v>15000000</v>
      </c>
      <c r="AD18" s="21">
        <f t="shared" si="0"/>
        <v>0.8571428571428571</v>
      </c>
      <c r="AE18" s="20">
        <f t="shared" si="1"/>
        <v>36000000</v>
      </c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>
        <f>+'[1]FEBRERO 2019'!$Y$159</f>
        <v>27000000</v>
      </c>
      <c r="AV18" s="20"/>
      <c r="AW18" s="20"/>
      <c r="AX18" s="20"/>
      <c r="AY18" s="20"/>
      <c r="AZ18" s="20"/>
      <c r="BA18" s="20">
        <f>+'[2]ENERO 2019'!$AF$154</f>
        <v>9000000</v>
      </c>
      <c r="BB18" s="21">
        <f t="shared" si="14"/>
        <v>0.1428571428571429</v>
      </c>
      <c r="BC18" s="20">
        <f t="shared" si="2"/>
        <v>6000000</v>
      </c>
      <c r="BD18" s="20">
        <f t="shared" si="16"/>
        <v>0</v>
      </c>
      <c r="BE18" s="20">
        <f t="shared" si="16"/>
        <v>0</v>
      </c>
      <c r="BF18" s="20">
        <f t="shared" si="16"/>
        <v>0</v>
      </c>
      <c r="BG18" s="20">
        <f t="shared" si="16"/>
        <v>0</v>
      </c>
      <c r="BH18" s="20">
        <f t="shared" si="16"/>
        <v>0</v>
      </c>
      <c r="BI18" s="20">
        <f t="shared" si="16"/>
        <v>0</v>
      </c>
      <c r="BJ18" s="20">
        <f t="shared" si="16"/>
        <v>0</v>
      </c>
      <c r="BK18" s="20">
        <f t="shared" si="16"/>
        <v>0</v>
      </c>
      <c r="BL18" s="20">
        <f t="shared" si="16"/>
        <v>0</v>
      </c>
      <c r="BM18" s="20">
        <f t="shared" si="16"/>
        <v>0</v>
      </c>
      <c r="BN18" s="20">
        <f t="shared" si="16"/>
        <v>0</v>
      </c>
      <c r="BO18" s="20">
        <f t="shared" si="16"/>
        <v>0</v>
      </c>
      <c r="BP18" s="20">
        <f t="shared" si="16"/>
        <v>0</v>
      </c>
      <c r="BQ18" s="20">
        <f t="shared" si="16"/>
        <v>0</v>
      </c>
      <c r="BR18" s="20">
        <f t="shared" si="16"/>
        <v>0</v>
      </c>
      <c r="BS18" s="20">
        <f t="shared" si="4"/>
        <v>0</v>
      </c>
      <c r="BT18" s="20">
        <f t="shared" si="4"/>
        <v>0</v>
      </c>
      <c r="BU18" s="20">
        <f t="shared" si="4"/>
        <v>0</v>
      </c>
      <c r="BV18" s="20">
        <f t="shared" si="4"/>
        <v>0</v>
      </c>
      <c r="BW18" s="20">
        <f t="shared" si="4"/>
        <v>0</v>
      </c>
      <c r="BX18" s="20"/>
      <c r="BY18" s="20">
        <f t="shared" si="5"/>
        <v>6000000</v>
      </c>
      <c r="BZ18" s="21">
        <f t="shared" ref="BZ18:BZ23" si="17">+CA18/G18</f>
        <v>0</v>
      </c>
      <c r="CA18" s="20">
        <f t="shared" si="6"/>
        <v>0</v>
      </c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1">
        <f t="shared" si="7"/>
        <v>1</v>
      </c>
      <c r="CY18" s="20">
        <f t="shared" si="8"/>
        <v>42000000</v>
      </c>
      <c r="CZ18" s="20">
        <f t="shared" si="9"/>
        <v>0</v>
      </c>
      <c r="DA18" s="20">
        <f t="shared" si="9"/>
        <v>0</v>
      </c>
      <c r="DB18" s="20">
        <f t="shared" si="9"/>
        <v>0</v>
      </c>
      <c r="DC18" s="20">
        <f t="shared" si="9"/>
        <v>0</v>
      </c>
      <c r="DD18" s="20">
        <f t="shared" si="9"/>
        <v>0</v>
      </c>
      <c r="DE18" s="20">
        <f t="shared" si="9"/>
        <v>0</v>
      </c>
      <c r="DF18" s="20">
        <f t="shared" si="9"/>
        <v>0</v>
      </c>
      <c r="DG18" s="20">
        <f t="shared" si="9"/>
        <v>0</v>
      </c>
      <c r="DH18" s="20">
        <f t="shared" si="9"/>
        <v>0</v>
      </c>
      <c r="DI18" s="20">
        <f t="shared" si="9"/>
        <v>0</v>
      </c>
      <c r="DJ18" s="20">
        <f t="shared" si="9"/>
        <v>0</v>
      </c>
      <c r="DK18" s="20">
        <f t="shared" si="9"/>
        <v>0</v>
      </c>
      <c r="DL18" s="20">
        <f t="shared" si="9"/>
        <v>0</v>
      </c>
      <c r="DM18" s="20">
        <f t="shared" si="9"/>
        <v>0</v>
      </c>
      <c r="DN18" s="20">
        <f t="shared" si="9"/>
        <v>0</v>
      </c>
      <c r="DO18" s="20">
        <f t="shared" si="9"/>
        <v>27000000</v>
      </c>
      <c r="DP18" s="20">
        <f t="shared" si="10"/>
        <v>0</v>
      </c>
      <c r="DQ18" s="20">
        <f t="shared" si="10"/>
        <v>0</v>
      </c>
      <c r="DR18" s="20">
        <f t="shared" si="10"/>
        <v>0</v>
      </c>
      <c r="DS18" s="20">
        <f t="shared" si="10"/>
        <v>0</v>
      </c>
      <c r="DT18" s="20"/>
      <c r="DU18" s="20">
        <f t="shared" si="11"/>
        <v>15000000</v>
      </c>
    </row>
    <row r="19" spans="1:125" ht="45" hidden="1" customHeight="1" x14ac:dyDescent="0.3">
      <c r="A19" s="25"/>
      <c r="B19" s="217" t="s">
        <v>79</v>
      </c>
      <c r="C19" s="27" t="s">
        <v>80</v>
      </c>
      <c r="D19" s="17" t="s">
        <v>81</v>
      </c>
      <c r="E19" s="147">
        <v>510</v>
      </c>
      <c r="F19" s="19" t="s">
        <v>49</v>
      </c>
      <c r="G19" s="20">
        <f t="shared" si="12"/>
        <v>100644090</v>
      </c>
      <c r="H19" s="20"/>
      <c r="I19" s="20">
        <v>80000000</v>
      </c>
      <c r="J19" s="20">
        <v>20644090</v>
      </c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1">
        <f t="shared" si="0"/>
        <v>0.57191644337983483</v>
      </c>
      <c r="AE19" s="20">
        <f t="shared" si="1"/>
        <v>57560010</v>
      </c>
      <c r="AF19" s="20"/>
      <c r="AG19" s="20">
        <f>+'[1]FEBRERO 2019'!$K$955</f>
        <v>57560010</v>
      </c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1">
        <f t="shared" si="14"/>
        <v>0.42808355662016517</v>
      </c>
      <c r="BC19" s="20">
        <f t="shared" si="2"/>
        <v>43084080</v>
      </c>
      <c r="BD19" s="20">
        <f t="shared" si="16"/>
        <v>0</v>
      </c>
      <c r="BE19" s="20">
        <f t="shared" si="16"/>
        <v>22439990</v>
      </c>
      <c r="BF19" s="20">
        <f t="shared" si="16"/>
        <v>20644090</v>
      </c>
      <c r="BG19" s="20">
        <f t="shared" si="16"/>
        <v>0</v>
      </c>
      <c r="BH19" s="20">
        <f t="shared" si="16"/>
        <v>0</v>
      </c>
      <c r="BI19" s="20">
        <f t="shared" si="16"/>
        <v>0</v>
      </c>
      <c r="BJ19" s="20">
        <f t="shared" si="16"/>
        <v>0</v>
      </c>
      <c r="BK19" s="20">
        <f t="shared" si="16"/>
        <v>0</v>
      </c>
      <c r="BL19" s="20">
        <f t="shared" si="16"/>
        <v>0</v>
      </c>
      <c r="BM19" s="20">
        <f t="shared" si="16"/>
        <v>0</v>
      </c>
      <c r="BN19" s="20">
        <f t="shared" si="16"/>
        <v>0</v>
      </c>
      <c r="BO19" s="20">
        <f t="shared" si="16"/>
        <v>0</v>
      </c>
      <c r="BP19" s="20">
        <f t="shared" si="16"/>
        <v>0</v>
      </c>
      <c r="BQ19" s="20">
        <f t="shared" si="16"/>
        <v>0</v>
      </c>
      <c r="BR19" s="20">
        <f t="shared" si="16"/>
        <v>0</v>
      </c>
      <c r="BS19" s="20">
        <f t="shared" si="4"/>
        <v>0</v>
      </c>
      <c r="BT19" s="20">
        <f t="shared" si="4"/>
        <v>0</v>
      </c>
      <c r="BU19" s="20">
        <f t="shared" si="4"/>
        <v>0</v>
      </c>
      <c r="BV19" s="20">
        <f t="shared" si="4"/>
        <v>0</v>
      </c>
      <c r="BW19" s="20">
        <f t="shared" si="4"/>
        <v>0</v>
      </c>
      <c r="BX19" s="20"/>
      <c r="BY19" s="20">
        <f t="shared" si="5"/>
        <v>0</v>
      </c>
      <c r="BZ19" s="21">
        <f t="shared" si="17"/>
        <v>0.19375206234166359</v>
      </c>
      <c r="CA19" s="20">
        <f t="shared" si="6"/>
        <v>19500000</v>
      </c>
      <c r="CB19" s="20"/>
      <c r="CC19" s="20">
        <f>+'[2]ENERO 2019'!$H$823</f>
        <v>19500000</v>
      </c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1">
        <f t="shared" si="7"/>
        <v>0.80624793765833647</v>
      </c>
      <c r="CY19" s="20">
        <f t="shared" si="8"/>
        <v>81144090</v>
      </c>
      <c r="CZ19" s="20">
        <f t="shared" si="9"/>
        <v>0</v>
      </c>
      <c r="DA19" s="20">
        <f t="shared" si="9"/>
        <v>60500000</v>
      </c>
      <c r="DB19" s="20">
        <f t="shared" si="9"/>
        <v>20644090</v>
      </c>
      <c r="DC19" s="20">
        <f t="shared" si="9"/>
        <v>0</v>
      </c>
      <c r="DD19" s="20">
        <f t="shared" si="9"/>
        <v>0</v>
      </c>
      <c r="DE19" s="20">
        <f t="shared" si="9"/>
        <v>0</v>
      </c>
      <c r="DF19" s="20">
        <f t="shared" si="9"/>
        <v>0</v>
      </c>
      <c r="DG19" s="20">
        <f t="shared" si="9"/>
        <v>0</v>
      </c>
      <c r="DH19" s="20">
        <f t="shared" si="9"/>
        <v>0</v>
      </c>
      <c r="DI19" s="20">
        <f t="shared" si="9"/>
        <v>0</v>
      </c>
      <c r="DJ19" s="20">
        <f t="shared" si="9"/>
        <v>0</v>
      </c>
      <c r="DK19" s="20">
        <f t="shared" si="9"/>
        <v>0</v>
      </c>
      <c r="DL19" s="20">
        <f t="shared" si="9"/>
        <v>0</v>
      </c>
      <c r="DM19" s="20">
        <f t="shared" si="9"/>
        <v>0</v>
      </c>
      <c r="DN19" s="20">
        <f t="shared" si="9"/>
        <v>0</v>
      </c>
      <c r="DO19" s="20">
        <f t="shared" ref="DO19:DO36" si="18">W19-CQ19</f>
        <v>0</v>
      </c>
      <c r="DP19" s="20">
        <f t="shared" si="10"/>
        <v>0</v>
      </c>
      <c r="DQ19" s="20">
        <f t="shared" si="10"/>
        <v>0</v>
      </c>
      <c r="DR19" s="20">
        <f t="shared" si="10"/>
        <v>0</v>
      </c>
      <c r="DS19" s="20">
        <f t="shared" si="10"/>
        <v>0</v>
      </c>
      <c r="DT19" s="20"/>
      <c r="DU19" s="20">
        <f t="shared" si="11"/>
        <v>0</v>
      </c>
    </row>
    <row r="20" spans="1:125" ht="45" hidden="1" customHeight="1" x14ac:dyDescent="0.3">
      <c r="A20" s="25"/>
      <c r="B20" s="218"/>
      <c r="C20" s="16" t="s">
        <v>82</v>
      </c>
      <c r="D20" s="17" t="s">
        <v>83</v>
      </c>
      <c r="E20" s="147">
        <v>510</v>
      </c>
      <c r="F20" s="19" t="s">
        <v>49</v>
      </c>
      <c r="G20" s="20">
        <f t="shared" si="12"/>
        <v>100000000</v>
      </c>
      <c r="H20" s="20"/>
      <c r="I20" s="20">
        <v>80000000</v>
      </c>
      <c r="J20" s="20">
        <v>20000000</v>
      </c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1">
        <f t="shared" si="0"/>
        <v>0.8</v>
      </c>
      <c r="AE20" s="20">
        <f t="shared" si="1"/>
        <v>80000000</v>
      </c>
      <c r="AF20" s="20"/>
      <c r="AG20" s="20">
        <f>+'[1]FEBRERO 2019'!$K$965</f>
        <v>80000000</v>
      </c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1">
        <f t="shared" si="14"/>
        <v>0.19999999999999996</v>
      </c>
      <c r="BC20" s="20">
        <f t="shared" si="2"/>
        <v>20000000</v>
      </c>
      <c r="BD20" s="20">
        <f t="shared" si="16"/>
        <v>0</v>
      </c>
      <c r="BE20" s="20">
        <f t="shared" si="16"/>
        <v>0</v>
      </c>
      <c r="BF20" s="20">
        <f t="shared" si="16"/>
        <v>20000000</v>
      </c>
      <c r="BG20" s="20">
        <f t="shared" si="16"/>
        <v>0</v>
      </c>
      <c r="BH20" s="20">
        <f t="shared" si="16"/>
        <v>0</v>
      </c>
      <c r="BI20" s="20">
        <f t="shared" si="16"/>
        <v>0</v>
      </c>
      <c r="BJ20" s="20">
        <f t="shared" si="16"/>
        <v>0</v>
      </c>
      <c r="BK20" s="20">
        <f t="shared" si="16"/>
        <v>0</v>
      </c>
      <c r="BL20" s="20">
        <f t="shared" si="16"/>
        <v>0</v>
      </c>
      <c r="BM20" s="20">
        <f t="shared" si="16"/>
        <v>0</v>
      </c>
      <c r="BN20" s="20">
        <f t="shared" si="16"/>
        <v>0</v>
      </c>
      <c r="BO20" s="20">
        <f t="shared" si="16"/>
        <v>0</v>
      </c>
      <c r="BP20" s="20">
        <f t="shared" si="16"/>
        <v>0</v>
      </c>
      <c r="BQ20" s="20">
        <f t="shared" si="16"/>
        <v>0</v>
      </c>
      <c r="BR20" s="20">
        <f t="shared" si="16"/>
        <v>0</v>
      </c>
      <c r="BS20" s="20">
        <f t="shared" si="16"/>
        <v>0</v>
      </c>
      <c r="BT20" s="20">
        <f t="shared" ref="BT20:BW36" si="19">X20-AV20</f>
        <v>0</v>
      </c>
      <c r="BU20" s="20">
        <f t="shared" si="19"/>
        <v>0</v>
      </c>
      <c r="BV20" s="20">
        <f t="shared" si="19"/>
        <v>0</v>
      </c>
      <c r="BW20" s="20">
        <f t="shared" si="19"/>
        <v>0</v>
      </c>
      <c r="BX20" s="20"/>
      <c r="BY20" s="20">
        <f t="shared" si="5"/>
        <v>0</v>
      </c>
      <c r="BZ20" s="21">
        <f t="shared" si="17"/>
        <v>0.13233333</v>
      </c>
      <c r="CA20" s="20">
        <f t="shared" si="6"/>
        <v>13233333</v>
      </c>
      <c r="CB20" s="20"/>
      <c r="CC20" s="20">
        <f>+'[1]FEBRERO 2019'!$H$963</f>
        <v>13233333</v>
      </c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1">
        <f t="shared" si="7"/>
        <v>0.86766666999999997</v>
      </c>
      <c r="CY20" s="20">
        <f t="shared" si="8"/>
        <v>86766667</v>
      </c>
      <c r="CZ20" s="20">
        <f t="shared" ref="CZ20:DN36" si="20">H20-CB20</f>
        <v>0</v>
      </c>
      <c r="DA20" s="20">
        <f t="shared" si="20"/>
        <v>66766667</v>
      </c>
      <c r="DB20" s="20">
        <f t="shared" si="20"/>
        <v>20000000</v>
      </c>
      <c r="DC20" s="20">
        <f t="shared" si="20"/>
        <v>0</v>
      </c>
      <c r="DD20" s="20">
        <f t="shared" si="20"/>
        <v>0</v>
      </c>
      <c r="DE20" s="20">
        <f t="shared" si="20"/>
        <v>0</v>
      </c>
      <c r="DF20" s="20">
        <f t="shared" si="20"/>
        <v>0</v>
      </c>
      <c r="DG20" s="20">
        <f t="shared" si="20"/>
        <v>0</v>
      </c>
      <c r="DH20" s="20">
        <f t="shared" si="20"/>
        <v>0</v>
      </c>
      <c r="DI20" s="20">
        <f t="shared" si="20"/>
        <v>0</v>
      </c>
      <c r="DJ20" s="20">
        <f t="shared" si="20"/>
        <v>0</v>
      </c>
      <c r="DK20" s="20">
        <f t="shared" si="20"/>
        <v>0</v>
      </c>
      <c r="DL20" s="20">
        <f t="shared" si="20"/>
        <v>0</v>
      </c>
      <c r="DM20" s="20">
        <f t="shared" si="20"/>
        <v>0</v>
      </c>
      <c r="DN20" s="20">
        <f t="shared" si="20"/>
        <v>0</v>
      </c>
      <c r="DO20" s="20">
        <f t="shared" si="18"/>
        <v>0</v>
      </c>
      <c r="DP20" s="20">
        <f t="shared" si="10"/>
        <v>0</v>
      </c>
      <c r="DQ20" s="20">
        <f t="shared" si="10"/>
        <v>0</v>
      </c>
      <c r="DR20" s="20">
        <f t="shared" si="10"/>
        <v>0</v>
      </c>
      <c r="DS20" s="20">
        <f t="shared" si="10"/>
        <v>0</v>
      </c>
      <c r="DT20" s="20"/>
      <c r="DU20" s="20">
        <f t="shared" si="11"/>
        <v>0</v>
      </c>
    </row>
    <row r="21" spans="1:125" ht="47.25" hidden="1" customHeight="1" x14ac:dyDescent="0.3">
      <c r="A21" s="25"/>
      <c r="B21" s="218"/>
      <c r="C21" s="16" t="s">
        <v>84</v>
      </c>
      <c r="D21" s="17" t="s">
        <v>85</v>
      </c>
      <c r="E21" s="147">
        <v>510</v>
      </c>
      <c r="F21" s="19" t="s">
        <v>49</v>
      </c>
      <c r="G21" s="20">
        <f t="shared" si="12"/>
        <v>100000000</v>
      </c>
      <c r="H21" s="20"/>
      <c r="I21" s="20">
        <v>80000000</v>
      </c>
      <c r="J21" s="20">
        <v>20000000</v>
      </c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1">
        <f t="shared" si="0"/>
        <v>0.64515</v>
      </c>
      <c r="AE21" s="20">
        <f t="shared" si="1"/>
        <v>64515000</v>
      </c>
      <c r="AF21" s="20"/>
      <c r="AG21" s="20">
        <f>+'[1]FEBRERO 2019'!$K$981</f>
        <v>64515000</v>
      </c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1">
        <f t="shared" si="14"/>
        <v>0.35485</v>
      </c>
      <c r="BC21" s="20">
        <f t="shared" si="2"/>
        <v>35485000</v>
      </c>
      <c r="BD21" s="20">
        <f t="shared" si="16"/>
        <v>0</v>
      </c>
      <c r="BE21" s="20">
        <f t="shared" si="16"/>
        <v>15485000</v>
      </c>
      <c r="BF21" s="20">
        <f t="shared" si="16"/>
        <v>20000000</v>
      </c>
      <c r="BG21" s="20">
        <f t="shared" si="16"/>
        <v>0</v>
      </c>
      <c r="BH21" s="20">
        <f t="shared" si="16"/>
        <v>0</v>
      </c>
      <c r="BI21" s="20">
        <f t="shared" si="16"/>
        <v>0</v>
      </c>
      <c r="BJ21" s="20">
        <f t="shared" si="16"/>
        <v>0</v>
      </c>
      <c r="BK21" s="20">
        <f t="shared" si="16"/>
        <v>0</v>
      </c>
      <c r="BL21" s="20">
        <f t="shared" si="16"/>
        <v>0</v>
      </c>
      <c r="BM21" s="20">
        <f t="shared" si="16"/>
        <v>0</v>
      </c>
      <c r="BN21" s="20">
        <f t="shared" si="16"/>
        <v>0</v>
      </c>
      <c r="BO21" s="20">
        <f t="shared" si="16"/>
        <v>0</v>
      </c>
      <c r="BP21" s="20">
        <f t="shared" si="16"/>
        <v>0</v>
      </c>
      <c r="BQ21" s="20">
        <f t="shared" si="16"/>
        <v>0</v>
      </c>
      <c r="BR21" s="20">
        <f t="shared" si="16"/>
        <v>0</v>
      </c>
      <c r="BS21" s="20">
        <f t="shared" si="16"/>
        <v>0</v>
      </c>
      <c r="BT21" s="20">
        <f t="shared" si="19"/>
        <v>0</v>
      </c>
      <c r="BU21" s="20">
        <f t="shared" si="19"/>
        <v>0</v>
      </c>
      <c r="BV21" s="20">
        <f t="shared" si="19"/>
        <v>0</v>
      </c>
      <c r="BW21" s="20">
        <f t="shared" si="19"/>
        <v>0</v>
      </c>
      <c r="BX21" s="20"/>
      <c r="BY21" s="20">
        <f t="shared" si="5"/>
        <v>0</v>
      </c>
      <c r="BZ21" s="21">
        <f t="shared" si="17"/>
        <v>0.29799999999999999</v>
      </c>
      <c r="CA21" s="20">
        <f t="shared" si="6"/>
        <v>29800000</v>
      </c>
      <c r="CB21" s="20"/>
      <c r="CC21" s="20">
        <f>+'[2]ENERO 2019'!$H$838</f>
        <v>29800000</v>
      </c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1">
        <f t="shared" si="7"/>
        <v>0.70199999999999996</v>
      </c>
      <c r="CY21" s="20">
        <f t="shared" si="8"/>
        <v>70200000</v>
      </c>
      <c r="CZ21" s="20">
        <f t="shared" si="20"/>
        <v>0</v>
      </c>
      <c r="DA21" s="20">
        <f t="shared" si="20"/>
        <v>50200000</v>
      </c>
      <c r="DB21" s="20">
        <f t="shared" si="20"/>
        <v>20000000</v>
      </c>
      <c r="DC21" s="20">
        <f t="shared" si="20"/>
        <v>0</v>
      </c>
      <c r="DD21" s="20">
        <f t="shared" si="20"/>
        <v>0</v>
      </c>
      <c r="DE21" s="20">
        <f t="shared" si="20"/>
        <v>0</v>
      </c>
      <c r="DF21" s="20">
        <f t="shared" si="20"/>
        <v>0</v>
      </c>
      <c r="DG21" s="20">
        <f t="shared" si="20"/>
        <v>0</v>
      </c>
      <c r="DH21" s="20">
        <f t="shared" si="20"/>
        <v>0</v>
      </c>
      <c r="DI21" s="20">
        <f t="shared" si="20"/>
        <v>0</v>
      </c>
      <c r="DJ21" s="20">
        <f t="shared" si="20"/>
        <v>0</v>
      </c>
      <c r="DK21" s="20">
        <f t="shared" si="20"/>
        <v>0</v>
      </c>
      <c r="DL21" s="20">
        <f t="shared" si="20"/>
        <v>0</v>
      </c>
      <c r="DM21" s="20">
        <f t="shared" si="20"/>
        <v>0</v>
      </c>
      <c r="DN21" s="20">
        <f t="shared" si="20"/>
        <v>0</v>
      </c>
      <c r="DO21" s="20">
        <f t="shared" si="18"/>
        <v>0</v>
      </c>
      <c r="DP21" s="20">
        <f t="shared" si="10"/>
        <v>0</v>
      </c>
      <c r="DQ21" s="20">
        <f t="shared" si="10"/>
        <v>0</v>
      </c>
      <c r="DR21" s="20">
        <f t="shared" si="10"/>
        <v>0</v>
      </c>
      <c r="DS21" s="20">
        <f t="shared" si="10"/>
        <v>0</v>
      </c>
      <c r="DT21" s="20"/>
      <c r="DU21" s="20">
        <f t="shared" si="11"/>
        <v>0</v>
      </c>
    </row>
    <row r="22" spans="1:125" ht="35.4" hidden="1" customHeight="1" x14ac:dyDescent="0.3">
      <c r="A22" s="25"/>
      <c r="B22" s="218"/>
      <c r="C22" s="16" t="s">
        <v>86</v>
      </c>
      <c r="D22" s="17" t="s">
        <v>87</v>
      </c>
      <c r="E22" s="147">
        <v>510</v>
      </c>
      <c r="F22" s="19" t="s">
        <v>49</v>
      </c>
      <c r="G22" s="20">
        <f t="shared" si="12"/>
        <v>20800000</v>
      </c>
      <c r="H22" s="20"/>
      <c r="I22" s="20">
        <v>20800000</v>
      </c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>
        <f t="shared" si="0"/>
        <v>0.32451923076923078</v>
      </c>
      <c r="AE22" s="20">
        <f t="shared" si="1"/>
        <v>6750000</v>
      </c>
      <c r="AF22" s="20"/>
      <c r="AG22" s="20">
        <f>+'[1]FEBRERO 2019'!$K$990</f>
        <v>6750000</v>
      </c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1">
        <f>1-AD22</f>
        <v>0.67548076923076916</v>
      </c>
      <c r="BC22" s="20">
        <f t="shared" si="2"/>
        <v>14050000</v>
      </c>
      <c r="BD22" s="20">
        <f t="shared" si="16"/>
        <v>0</v>
      </c>
      <c r="BE22" s="20">
        <f t="shared" si="16"/>
        <v>14050000</v>
      </c>
      <c r="BF22" s="20">
        <f t="shared" si="16"/>
        <v>0</v>
      </c>
      <c r="BG22" s="20">
        <f t="shared" si="16"/>
        <v>0</v>
      </c>
      <c r="BH22" s="20">
        <f t="shared" si="16"/>
        <v>0</v>
      </c>
      <c r="BI22" s="20">
        <f t="shared" si="16"/>
        <v>0</v>
      </c>
      <c r="BJ22" s="20">
        <f t="shared" si="16"/>
        <v>0</v>
      </c>
      <c r="BK22" s="20">
        <f t="shared" si="16"/>
        <v>0</v>
      </c>
      <c r="BL22" s="20">
        <f t="shared" si="16"/>
        <v>0</v>
      </c>
      <c r="BM22" s="20">
        <f t="shared" si="16"/>
        <v>0</v>
      </c>
      <c r="BN22" s="20">
        <f t="shared" si="16"/>
        <v>0</v>
      </c>
      <c r="BO22" s="20">
        <f t="shared" si="16"/>
        <v>0</v>
      </c>
      <c r="BP22" s="20">
        <f t="shared" si="16"/>
        <v>0</v>
      </c>
      <c r="BQ22" s="20">
        <f t="shared" si="16"/>
        <v>0</v>
      </c>
      <c r="BR22" s="20">
        <f t="shared" si="16"/>
        <v>0</v>
      </c>
      <c r="BS22" s="20">
        <f t="shared" si="16"/>
        <v>0</v>
      </c>
      <c r="BT22" s="20">
        <f t="shared" si="19"/>
        <v>0</v>
      </c>
      <c r="BU22" s="20">
        <f t="shared" si="19"/>
        <v>0</v>
      </c>
      <c r="BV22" s="20">
        <f t="shared" si="19"/>
        <v>0</v>
      </c>
      <c r="BW22" s="20">
        <f t="shared" si="19"/>
        <v>0</v>
      </c>
      <c r="BX22" s="20"/>
      <c r="BY22" s="20">
        <f t="shared" si="5"/>
        <v>0</v>
      </c>
      <c r="BZ22" s="21">
        <f t="shared" si="17"/>
        <v>0</v>
      </c>
      <c r="CA22" s="20">
        <f t="shared" si="6"/>
        <v>0</v>
      </c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1">
        <f t="shared" si="7"/>
        <v>1</v>
      </c>
      <c r="CY22" s="20">
        <f t="shared" si="8"/>
        <v>20800000</v>
      </c>
      <c r="CZ22" s="20">
        <f t="shared" si="20"/>
        <v>0</v>
      </c>
      <c r="DA22" s="20">
        <f t="shared" si="20"/>
        <v>20800000</v>
      </c>
      <c r="DB22" s="20">
        <f t="shared" si="20"/>
        <v>0</v>
      </c>
      <c r="DC22" s="20">
        <f t="shared" si="20"/>
        <v>0</v>
      </c>
      <c r="DD22" s="20">
        <f t="shared" si="20"/>
        <v>0</v>
      </c>
      <c r="DE22" s="20">
        <f t="shared" si="20"/>
        <v>0</v>
      </c>
      <c r="DF22" s="20">
        <f t="shared" si="20"/>
        <v>0</v>
      </c>
      <c r="DG22" s="20">
        <f t="shared" si="20"/>
        <v>0</v>
      </c>
      <c r="DH22" s="20">
        <f t="shared" si="20"/>
        <v>0</v>
      </c>
      <c r="DI22" s="20">
        <f t="shared" si="20"/>
        <v>0</v>
      </c>
      <c r="DJ22" s="20">
        <f t="shared" si="20"/>
        <v>0</v>
      </c>
      <c r="DK22" s="20">
        <f t="shared" si="20"/>
        <v>0</v>
      </c>
      <c r="DL22" s="20">
        <f t="shared" si="20"/>
        <v>0</v>
      </c>
      <c r="DM22" s="20">
        <f t="shared" si="20"/>
        <v>0</v>
      </c>
      <c r="DN22" s="20">
        <f t="shared" si="20"/>
        <v>0</v>
      </c>
      <c r="DO22" s="20">
        <f t="shared" si="18"/>
        <v>0</v>
      </c>
      <c r="DP22" s="20">
        <f t="shared" si="10"/>
        <v>0</v>
      </c>
      <c r="DQ22" s="20">
        <f t="shared" si="10"/>
        <v>0</v>
      </c>
      <c r="DR22" s="20">
        <f t="shared" si="10"/>
        <v>0</v>
      </c>
      <c r="DS22" s="20">
        <f t="shared" si="10"/>
        <v>0</v>
      </c>
      <c r="DT22" s="20"/>
      <c r="DU22" s="20">
        <f t="shared" si="11"/>
        <v>0</v>
      </c>
    </row>
    <row r="23" spans="1:125" ht="34.5" hidden="1" customHeight="1" x14ac:dyDescent="0.3">
      <c r="A23" s="25"/>
      <c r="B23" s="219"/>
      <c r="C23" s="16" t="s">
        <v>88</v>
      </c>
      <c r="D23" s="17" t="s">
        <v>89</v>
      </c>
      <c r="E23" s="147">
        <v>510</v>
      </c>
      <c r="F23" s="19" t="s">
        <v>49</v>
      </c>
      <c r="G23" s="20">
        <f t="shared" si="12"/>
        <v>59000000</v>
      </c>
      <c r="H23" s="20"/>
      <c r="I23" s="20">
        <v>39000000</v>
      </c>
      <c r="J23" s="20">
        <v>20000000</v>
      </c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1">
        <f t="shared" si="0"/>
        <v>0.33898305084745761</v>
      </c>
      <c r="AE23" s="20">
        <f t="shared" si="1"/>
        <v>20000000</v>
      </c>
      <c r="AF23" s="20"/>
      <c r="AG23" s="20">
        <f>+'[1]FEBRERO 2019'!$K$997</f>
        <v>20000000</v>
      </c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1">
        <f t="shared" si="14"/>
        <v>0.66101694915254239</v>
      </c>
      <c r="BC23" s="20">
        <f t="shared" si="2"/>
        <v>39000000</v>
      </c>
      <c r="BD23" s="20">
        <f t="shared" si="16"/>
        <v>0</v>
      </c>
      <c r="BE23" s="20">
        <f t="shared" si="16"/>
        <v>19000000</v>
      </c>
      <c r="BF23" s="20">
        <f t="shared" si="16"/>
        <v>20000000</v>
      </c>
      <c r="BG23" s="20">
        <f t="shared" si="16"/>
        <v>0</v>
      </c>
      <c r="BH23" s="20">
        <f t="shared" si="16"/>
        <v>0</v>
      </c>
      <c r="BI23" s="20">
        <f t="shared" si="16"/>
        <v>0</v>
      </c>
      <c r="BJ23" s="20">
        <f t="shared" si="16"/>
        <v>0</v>
      </c>
      <c r="BK23" s="20">
        <f t="shared" si="16"/>
        <v>0</v>
      </c>
      <c r="BL23" s="20">
        <f t="shared" si="16"/>
        <v>0</v>
      </c>
      <c r="BM23" s="20">
        <f t="shared" si="16"/>
        <v>0</v>
      </c>
      <c r="BN23" s="20">
        <f t="shared" si="16"/>
        <v>0</v>
      </c>
      <c r="BO23" s="20">
        <f t="shared" si="16"/>
        <v>0</v>
      </c>
      <c r="BP23" s="20">
        <f t="shared" si="16"/>
        <v>0</v>
      </c>
      <c r="BQ23" s="20">
        <f t="shared" si="16"/>
        <v>0</v>
      </c>
      <c r="BR23" s="20">
        <f t="shared" si="16"/>
        <v>0</v>
      </c>
      <c r="BS23" s="20">
        <f t="shared" si="16"/>
        <v>0</v>
      </c>
      <c r="BT23" s="20">
        <f t="shared" si="19"/>
        <v>0</v>
      </c>
      <c r="BU23" s="20">
        <f t="shared" si="19"/>
        <v>0</v>
      </c>
      <c r="BV23" s="20">
        <f t="shared" si="19"/>
        <v>0</v>
      </c>
      <c r="BW23" s="20">
        <f t="shared" si="19"/>
        <v>0</v>
      </c>
      <c r="BX23" s="20"/>
      <c r="BY23" s="20">
        <f t="shared" si="5"/>
        <v>0</v>
      </c>
      <c r="BZ23" s="21">
        <f t="shared" si="17"/>
        <v>0</v>
      </c>
      <c r="CA23" s="20">
        <f t="shared" si="6"/>
        <v>0</v>
      </c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1">
        <f t="shared" si="7"/>
        <v>1</v>
      </c>
      <c r="CY23" s="20">
        <f t="shared" si="8"/>
        <v>59000000</v>
      </c>
      <c r="CZ23" s="20">
        <f t="shared" si="20"/>
        <v>0</v>
      </c>
      <c r="DA23" s="20">
        <f t="shared" si="20"/>
        <v>39000000</v>
      </c>
      <c r="DB23" s="20">
        <f t="shared" si="20"/>
        <v>20000000</v>
      </c>
      <c r="DC23" s="20">
        <f t="shared" si="20"/>
        <v>0</v>
      </c>
      <c r="DD23" s="20">
        <f t="shared" si="20"/>
        <v>0</v>
      </c>
      <c r="DE23" s="20">
        <f t="shared" si="20"/>
        <v>0</v>
      </c>
      <c r="DF23" s="20">
        <f t="shared" si="20"/>
        <v>0</v>
      </c>
      <c r="DG23" s="20">
        <f t="shared" si="20"/>
        <v>0</v>
      </c>
      <c r="DH23" s="20">
        <f t="shared" si="20"/>
        <v>0</v>
      </c>
      <c r="DI23" s="20">
        <f t="shared" si="20"/>
        <v>0</v>
      </c>
      <c r="DJ23" s="20">
        <f t="shared" si="20"/>
        <v>0</v>
      </c>
      <c r="DK23" s="20">
        <f t="shared" si="20"/>
        <v>0</v>
      </c>
      <c r="DL23" s="20">
        <f t="shared" si="20"/>
        <v>0</v>
      </c>
      <c r="DM23" s="20">
        <f t="shared" si="20"/>
        <v>0</v>
      </c>
      <c r="DN23" s="20">
        <f t="shared" si="20"/>
        <v>0</v>
      </c>
      <c r="DO23" s="20">
        <f t="shared" si="18"/>
        <v>0</v>
      </c>
      <c r="DP23" s="20">
        <f t="shared" si="10"/>
        <v>0</v>
      </c>
      <c r="DQ23" s="20">
        <f t="shared" si="10"/>
        <v>0</v>
      </c>
      <c r="DR23" s="20">
        <f t="shared" si="10"/>
        <v>0</v>
      </c>
      <c r="DS23" s="20">
        <f t="shared" si="10"/>
        <v>0</v>
      </c>
      <c r="DT23" s="20"/>
      <c r="DU23" s="20">
        <f t="shared" si="11"/>
        <v>0</v>
      </c>
    </row>
    <row r="24" spans="1:125" ht="53.25" hidden="1" customHeight="1" x14ac:dyDescent="0.3">
      <c r="A24" s="25"/>
      <c r="B24" s="217" t="s">
        <v>90</v>
      </c>
      <c r="C24" s="27" t="s">
        <v>91</v>
      </c>
      <c r="D24" s="26" t="s">
        <v>92</v>
      </c>
      <c r="E24" s="147">
        <v>510</v>
      </c>
      <c r="F24" s="19" t="s">
        <v>93</v>
      </c>
      <c r="G24" s="20">
        <f t="shared" si="12"/>
        <v>280000000</v>
      </c>
      <c r="H24" s="20"/>
      <c r="I24" s="20">
        <v>190000000</v>
      </c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>
        <f>90000000</f>
        <v>90000000</v>
      </c>
      <c r="AD24" s="21">
        <f>+AE24/G24</f>
        <v>0.86071428571428577</v>
      </c>
      <c r="AE24" s="20">
        <f t="shared" si="1"/>
        <v>241000000</v>
      </c>
      <c r="AF24" s="20"/>
      <c r="AG24" s="20">
        <f>+'[1]FEBRERO 2019'!$K$1029</f>
        <v>190000000</v>
      </c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>
        <f>+'[2]ENERO 2019'!$AF$888</f>
        <v>51000000</v>
      </c>
      <c r="BB24" s="21">
        <f>1-AD24</f>
        <v>0.13928571428571423</v>
      </c>
      <c r="BC24" s="20">
        <f t="shared" si="2"/>
        <v>39000000</v>
      </c>
      <c r="BD24" s="20">
        <f t="shared" si="16"/>
        <v>0</v>
      </c>
      <c r="BE24" s="20">
        <f t="shared" si="16"/>
        <v>0</v>
      </c>
      <c r="BF24" s="20">
        <f t="shared" si="16"/>
        <v>0</v>
      </c>
      <c r="BG24" s="20">
        <f t="shared" si="16"/>
        <v>0</v>
      </c>
      <c r="BH24" s="20">
        <f t="shared" si="16"/>
        <v>0</v>
      </c>
      <c r="BI24" s="20">
        <f t="shared" si="16"/>
        <v>0</v>
      </c>
      <c r="BJ24" s="20">
        <f t="shared" si="16"/>
        <v>0</v>
      </c>
      <c r="BK24" s="20">
        <f t="shared" si="16"/>
        <v>0</v>
      </c>
      <c r="BL24" s="20">
        <f t="shared" si="16"/>
        <v>0</v>
      </c>
      <c r="BM24" s="20">
        <f t="shared" si="16"/>
        <v>0</v>
      </c>
      <c r="BN24" s="20">
        <f t="shared" si="16"/>
        <v>0</v>
      </c>
      <c r="BO24" s="20">
        <f t="shared" si="16"/>
        <v>0</v>
      </c>
      <c r="BP24" s="20">
        <f t="shared" si="16"/>
        <v>0</v>
      </c>
      <c r="BQ24" s="20">
        <f t="shared" si="16"/>
        <v>0</v>
      </c>
      <c r="BR24" s="20">
        <f t="shared" si="16"/>
        <v>0</v>
      </c>
      <c r="BS24" s="20">
        <f t="shared" si="16"/>
        <v>0</v>
      </c>
      <c r="BT24" s="20">
        <f t="shared" si="19"/>
        <v>0</v>
      </c>
      <c r="BU24" s="20">
        <f t="shared" si="19"/>
        <v>0</v>
      </c>
      <c r="BV24" s="20">
        <f t="shared" si="19"/>
        <v>0</v>
      </c>
      <c r="BW24" s="20">
        <f t="shared" si="19"/>
        <v>0</v>
      </c>
      <c r="BX24" s="20"/>
      <c r="BY24" s="20">
        <f t="shared" si="5"/>
        <v>39000000</v>
      </c>
      <c r="BZ24" s="21">
        <f>+CA24/G24</f>
        <v>0.38363095000000003</v>
      </c>
      <c r="CA24" s="20">
        <f t="shared" si="6"/>
        <v>107416666</v>
      </c>
      <c r="CB24" s="20"/>
      <c r="CC24" s="20">
        <f>+'[1]FEBRERO 2019'!$H$1034+'[1]FEBRERO 2019'!$H$1052</f>
        <v>71526665</v>
      </c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>
        <f>+'[1]FEBRERO 2019'!$H$1030+'[1]FEBRERO 2019'!$H$1042+'[1]FEBRERO 2019'!$H$1047</f>
        <v>35890001</v>
      </c>
      <c r="CX24" s="21">
        <f t="shared" si="7"/>
        <v>0.61636904999999997</v>
      </c>
      <c r="CY24" s="20">
        <f t="shared" si="8"/>
        <v>172583334</v>
      </c>
      <c r="CZ24" s="20">
        <f t="shared" si="20"/>
        <v>0</v>
      </c>
      <c r="DA24" s="20">
        <f t="shared" si="20"/>
        <v>118473335</v>
      </c>
      <c r="DB24" s="20">
        <f t="shared" si="20"/>
        <v>0</v>
      </c>
      <c r="DC24" s="20">
        <f t="shared" si="20"/>
        <v>0</v>
      </c>
      <c r="DD24" s="20">
        <f t="shared" si="20"/>
        <v>0</v>
      </c>
      <c r="DE24" s="20">
        <f t="shared" si="20"/>
        <v>0</v>
      </c>
      <c r="DF24" s="20">
        <f t="shared" si="20"/>
        <v>0</v>
      </c>
      <c r="DG24" s="20">
        <f t="shared" si="20"/>
        <v>0</v>
      </c>
      <c r="DH24" s="20">
        <f t="shared" si="20"/>
        <v>0</v>
      </c>
      <c r="DI24" s="20">
        <f t="shared" si="20"/>
        <v>0</v>
      </c>
      <c r="DJ24" s="20">
        <f t="shared" si="20"/>
        <v>0</v>
      </c>
      <c r="DK24" s="20">
        <f t="shared" si="20"/>
        <v>0</v>
      </c>
      <c r="DL24" s="20">
        <f t="shared" si="20"/>
        <v>0</v>
      </c>
      <c r="DM24" s="20">
        <f t="shared" si="20"/>
        <v>0</v>
      </c>
      <c r="DN24" s="20">
        <f t="shared" si="20"/>
        <v>0</v>
      </c>
      <c r="DO24" s="20">
        <f t="shared" si="18"/>
        <v>0</v>
      </c>
      <c r="DP24" s="20">
        <f t="shared" si="10"/>
        <v>0</v>
      </c>
      <c r="DQ24" s="20">
        <f t="shared" si="10"/>
        <v>0</v>
      </c>
      <c r="DR24" s="20">
        <f t="shared" si="10"/>
        <v>0</v>
      </c>
      <c r="DS24" s="20">
        <f t="shared" si="10"/>
        <v>0</v>
      </c>
      <c r="DT24" s="20"/>
      <c r="DU24" s="20">
        <f t="shared" si="11"/>
        <v>54109999</v>
      </c>
    </row>
    <row r="25" spans="1:125" ht="31.5" hidden="1" customHeight="1" x14ac:dyDescent="0.3">
      <c r="A25" s="25"/>
      <c r="B25" s="218"/>
      <c r="C25" s="27" t="s">
        <v>94</v>
      </c>
      <c r="D25" s="26" t="s">
        <v>95</v>
      </c>
      <c r="E25" s="147">
        <v>510</v>
      </c>
      <c r="F25" s="19" t="s">
        <v>96</v>
      </c>
      <c r="G25" s="20">
        <f t="shared" si="12"/>
        <v>5000000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>
        <v>5000000</v>
      </c>
      <c r="X25" s="20"/>
      <c r="Y25" s="20"/>
      <c r="Z25" s="20"/>
      <c r="AA25" s="20"/>
      <c r="AB25" s="20"/>
      <c r="AC25" s="20">
        <f>50000000-50000000</f>
        <v>0</v>
      </c>
      <c r="AD25" s="21">
        <f t="shared" ref="AD25:AD27" si="21">+AE25/G25</f>
        <v>0</v>
      </c>
      <c r="AE25" s="20">
        <f t="shared" ref="AE25:AE26" si="22">SUM(AF25:BA25)</f>
        <v>0</v>
      </c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1">
        <f t="shared" ref="BB25:BB28" si="23">1-AD25</f>
        <v>1</v>
      </c>
      <c r="BC25" s="20">
        <f t="shared" si="2"/>
        <v>5000000</v>
      </c>
      <c r="BD25" s="20">
        <f t="shared" si="16"/>
        <v>0</v>
      </c>
      <c r="BE25" s="20">
        <f t="shared" si="16"/>
        <v>0</v>
      </c>
      <c r="BF25" s="20">
        <f t="shared" si="16"/>
        <v>0</v>
      </c>
      <c r="BG25" s="20">
        <f t="shared" si="16"/>
        <v>0</v>
      </c>
      <c r="BH25" s="20">
        <f t="shared" si="16"/>
        <v>0</v>
      </c>
      <c r="BI25" s="20">
        <f t="shared" si="16"/>
        <v>0</v>
      </c>
      <c r="BJ25" s="20">
        <f t="shared" si="16"/>
        <v>0</v>
      </c>
      <c r="BK25" s="20">
        <f t="shared" si="16"/>
        <v>0</v>
      </c>
      <c r="BL25" s="20">
        <f t="shared" si="16"/>
        <v>0</v>
      </c>
      <c r="BM25" s="20">
        <f t="shared" si="16"/>
        <v>0</v>
      </c>
      <c r="BN25" s="20">
        <f t="shared" si="16"/>
        <v>0</v>
      </c>
      <c r="BO25" s="20">
        <f t="shared" si="16"/>
        <v>0</v>
      </c>
      <c r="BP25" s="20">
        <f t="shared" si="16"/>
        <v>0</v>
      </c>
      <c r="BQ25" s="20">
        <f t="shared" si="16"/>
        <v>0</v>
      </c>
      <c r="BR25" s="20">
        <f t="shared" si="16"/>
        <v>0</v>
      </c>
      <c r="BS25" s="20">
        <f t="shared" si="16"/>
        <v>5000000</v>
      </c>
      <c r="BT25" s="20">
        <f t="shared" si="19"/>
        <v>0</v>
      </c>
      <c r="BU25" s="20">
        <f t="shared" si="19"/>
        <v>0</v>
      </c>
      <c r="BV25" s="20">
        <f t="shared" si="19"/>
        <v>0</v>
      </c>
      <c r="BW25" s="20">
        <f t="shared" si="19"/>
        <v>0</v>
      </c>
      <c r="BX25" s="20"/>
      <c r="BY25" s="20">
        <f t="shared" si="5"/>
        <v>0</v>
      </c>
      <c r="BZ25" s="21">
        <f t="shared" ref="BZ25:BZ72" si="24">+CA25/G25</f>
        <v>0</v>
      </c>
      <c r="CA25" s="20">
        <f t="shared" si="6"/>
        <v>0</v>
      </c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1">
        <f t="shared" si="7"/>
        <v>1</v>
      </c>
      <c r="CY25" s="20">
        <f t="shared" si="8"/>
        <v>5000000</v>
      </c>
      <c r="CZ25" s="20">
        <f t="shared" si="20"/>
        <v>0</v>
      </c>
      <c r="DA25" s="20">
        <f t="shared" si="20"/>
        <v>0</v>
      </c>
      <c r="DB25" s="20">
        <f t="shared" si="20"/>
        <v>0</v>
      </c>
      <c r="DC25" s="20">
        <f t="shared" si="20"/>
        <v>0</v>
      </c>
      <c r="DD25" s="20">
        <f t="shared" si="20"/>
        <v>0</v>
      </c>
      <c r="DE25" s="20">
        <f t="shared" si="20"/>
        <v>0</v>
      </c>
      <c r="DF25" s="20">
        <f t="shared" si="20"/>
        <v>0</v>
      </c>
      <c r="DG25" s="20">
        <f t="shared" si="20"/>
        <v>0</v>
      </c>
      <c r="DH25" s="20">
        <f t="shared" si="20"/>
        <v>0</v>
      </c>
      <c r="DI25" s="20">
        <f t="shared" si="20"/>
        <v>0</v>
      </c>
      <c r="DJ25" s="20">
        <f t="shared" si="20"/>
        <v>0</v>
      </c>
      <c r="DK25" s="20">
        <f t="shared" si="20"/>
        <v>0</v>
      </c>
      <c r="DL25" s="20">
        <f t="shared" si="20"/>
        <v>0</v>
      </c>
      <c r="DM25" s="20">
        <f t="shared" si="20"/>
        <v>0</v>
      </c>
      <c r="DN25" s="20">
        <f t="shared" si="20"/>
        <v>0</v>
      </c>
      <c r="DO25" s="20">
        <f t="shared" si="18"/>
        <v>5000000</v>
      </c>
      <c r="DP25" s="20">
        <f t="shared" si="10"/>
        <v>0</v>
      </c>
      <c r="DQ25" s="20">
        <f t="shared" si="10"/>
        <v>0</v>
      </c>
      <c r="DR25" s="20">
        <f t="shared" si="10"/>
        <v>0</v>
      </c>
      <c r="DS25" s="20">
        <f t="shared" si="10"/>
        <v>0</v>
      </c>
      <c r="DT25" s="20"/>
      <c r="DU25" s="20">
        <f t="shared" si="11"/>
        <v>0</v>
      </c>
    </row>
    <row r="26" spans="1:125" ht="40.5" hidden="1" customHeight="1" x14ac:dyDescent="0.3">
      <c r="A26" s="25"/>
      <c r="B26" s="218"/>
      <c r="C26" s="27" t="s">
        <v>97</v>
      </c>
      <c r="D26" s="26" t="s">
        <v>98</v>
      </c>
      <c r="E26" s="147">
        <v>510</v>
      </c>
      <c r="F26" s="19" t="s">
        <v>99</v>
      </c>
      <c r="G26" s="20">
        <f t="shared" si="12"/>
        <v>114500000</v>
      </c>
      <c r="H26" s="20"/>
      <c r="I26" s="20">
        <v>100000000</v>
      </c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>
        <f>14500000</f>
        <v>14500000</v>
      </c>
      <c r="AD26" s="21">
        <f t="shared" si="21"/>
        <v>0.88646288209606983</v>
      </c>
      <c r="AE26" s="20">
        <f t="shared" si="22"/>
        <v>101500000</v>
      </c>
      <c r="AF26" s="20"/>
      <c r="AG26" s="20">
        <f>+'[1]FEBRERO 2019'!$K$1072</f>
        <v>100000000</v>
      </c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>
        <f>+'[2]ENERO 2019'!$AF$911</f>
        <v>1500000</v>
      </c>
      <c r="BB26" s="21">
        <f t="shared" si="23"/>
        <v>0.11353711790393017</v>
      </c>
      <c r="BC26" s="20">
        <f t="shared" si="2"/>
        <v>13000000</v>
      </c>
      <c r="BD26" s="20">
        <f t="shared" si="16"/>
        <v>0</v>
      </c>
      <c r="BE26" s="20">
        <f t="shared" si="16"/>
        <v>0</v>
      </c>
      <c r="BF26" s="20">
        <f t="shared" si="16"/>
        <v>0</v>
      </c>
      <c r="BG26" s="20">
        <f t="shared" si="16"/>
        <v>0</v>
      </c>
      <c r="BH26" s="20">
        <f t="shared" si="16"/>
        <v>0</v>
      </c>
      <c r="BI26" s="20">
        <f t="shared" si="16"/>
        <v>0</v>
      </c>
      <c r="BJ26" s="20">
        <f t="shared" si="16"/>
        <v>0</v>
      </c>
      <c r="BK26" s="20">
        <f t="shared" si="16"/>
        <v>0</v>
      </c>
      <c r="BL26" s="20">
        <f t="shared" si="16"/>
        <v>0</v>
      </c>
      <c r="BM26" s="20">
        <f t="shared" ref="BM26:BS36" si="25">Q26-AO26</f>
        <v>0</v>
      </c>
      <c r="BN26" s="20">
        <f t="shared" si="25"/>
        <v>0</v>
      </c>
      <c r="BO26" s="20">
        <f t="shared" si="25"/>
        <v>0</v>
      </c>
      <c r="BP26" s="20">
        <f t="shared" si="25"/>
        <v>0</v>
      </c>
      <c r="BQ26" s="20">
        <f t="shared" si="25"/>
        <v>0</v>
      </c>
      <c r="BR26" s="20">
        <f t="shared" si="25"/>
        <v>0</v>
      </c>
      <c r="BS26" s="20">
        <f t="shared" si="25"/>
        <v>0</v>
      </c>
      <c r="BT26" s="20">
        <f t="shared" si="19"/>
        <v>0</v>
      </c>
      <c r="BU26" s="20">
        <f t="shared" si="19"/>
        <v>0</v>
      </c>
      <c r="BV26" s="20">
        <f t="shared" si="19"/>
        <v>0</v>
      </c>
      <c r="BW26" s="20">
        <f t="shared" si="19"/>
        <v>0</v>
      </c>
      <c r="BX26" s="20"/>
      <c r="BY26" s="20">
        <f t="shared" si="5"/>
        <v>13000000</v>
      </c>
      <c r="BZ26" s="21">
        <f t="shared" si="24"/>
        <v>0.34125181659388648</v>
      </c>
      <c r="CA26" s="20">
        <f t="shared" si="6"/>
        <v>39073333</v>
      </c>
      <c r="CB26" s="20"/>
      <c r="CC26" s="20">
        <f>+'[1]FEBRERO 2019'!$H$1070</f>
        <v>39073333</v>
      </c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1">
        <f t="shared" si="7"/>
        <v>0.65874818340611352</v>
      </c>
      <c r="CY26" s="20">
        <f t="shared" si="8"/>
        <v>75426667</v>
      </c>
      <c r="CZ26" s="20">
        <f t="shared" si="20"/>
        <v>0</v>
      </c>
      <c r="DA26" s="20">
        <f t="shared" si="20"/>
        <v>60926667</v>
      </c>
      <c r="DB26" s="20">
        <f t="shared" si="20"/>
        <v>0</v>
      </c>
      <c r="DC26" s="20">
        <f t="shared" si="20"/>
        <v>0</v>
      </c>
      <c r="DD26" s="20">
        <f t="shared" si="20"/>
        <v>0</v>
      </c>
      <c r="DE26" s="20">
        <f t="shared" si="20"/>
        <v>0</v>
      </c>
      <c r="DF26" s="20">
        <f t="shared" si="20"/>
        <v>0</v>
      </c>
      <c r="DG26" s="20">
        <f t="shared" si="20"/>
        <v>0</v>
      </c>
      <c r="DH26" s="20">
        <f t="shared" si="20"/>
        <v>0</v>
      </c>
      <c r="DI26" s="20">
        <f t="shared" si="20"/>
        <v>0</v>
      </c>
      <c r="DJ26" s="20">
        <f t="shared" si="20"/>
        <v>0</v>
      </c>
      <c r="DK26" s="20">
        <f t="shared" si="20"/>
        <v>0</v>
      </c>
      <c r="DL26" s="20">
        <f t="shared" si="20"/>
        <v>0</v>
      </c>
      <c r="DM26" s="20">
        <f t="shared" si="20"/>
        <v>0</v>
      </c>
      <c r="DN26" s="20">
        <f t="shared" si="20"/>
        <v>0</v>
      </c>
      <c r="DO26" s="20">
        <f t="shared" si="18"/>
        <v>0</v>
      </c>
      <c r="DP26" s="20">
        <f t="shared" si="10"/>
        <v>0</v>
      </c>
      <c r="DQ26" s="20">
        <f t="shared" si="10"/>
        <v>0</v>
      </c>
      <c r="DR26" s="20">
        <f t="shared" si="10"/>
        <v>0</v>
      </c>
      <c r="DS26" s="20">
        <f t="shared" si="10"/>
        <v>0</v>
      </c>
      <c r="DT26" s="20"/>
      <c r="DU26" s="20">
        <f t="shared" si="11"/>
        <v>14500000</v>
      </c>
    </row>
    <row r="27" spans="1:125" ht="91.5" hidden="1" customHeight="1" x14ac:dyDescent="0.3">
      <c r="A27" s="25"/>
      <c r="B27" s="218"/>
      <c r="C27" s="27" t="s">
        <v>100</v>
      </c>
      <c r="D27" s="26" t="s">
        <v>101</v>
      </c>
      <c r="E27" s="147">
        <v>510</v>
      </c>
      <c r="F27" s="19" t="s">
        <v>49</v>
      </c>
      <c r="G27" s="20">
        <f t="shared" si="12"/>
        <v>40000000</v>
      </c>
      <c r="H27" s="20"/>
      <c r="I27" s="20">
        <v>40000000</v>
      </c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1">
        <f t="shared" si="21"/>
        <v>0</v>
      </c>
      <c r="AE27" s="20">
        <f t="shared" ref="AE27" si="26">SUM(AF27:BA27)</f>
        <v>0</v>
      </c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1">
        <f t="shared" si="23"/>
        <v>1</v>
      </c>
      <c r="BC27" s="20">
        <f t="shared" si="2"/>
        <v>40000000</v>
      </c>
      <c r="BD27" s="20">
        <f t="shared" ref="BD27:BL36" si="27">H27-AF27</f>
        <v>0</v>
      </c>
      <c r="BE27" s="20">
        <f t="shared" si="27"/>
        <v>40000000</v>
      </c>
      <c r="BF27" s="20">
        <f t="shared" si="27"/>
        <v>0</v>
      </c>
      <c r="BG27" s="20">
        <f t="shared" si="27"/>
        <v>0</v>
      </c>
      <c r="BH27" s="20">
        <f t="shared" si="27"/>
        <v>0</v>
      </c>
      <c r="BI27" s="20">
        <f t="shared" si="27"/>
        <v>0</v>
      </c>
      <c r="BJ27" s="20">
        <f t="shared" si="27"/>
        <v>0</v>
      </c>
      <c r="BK27" s="20">
        <f t="shared" si="27"/>
        <v>0</v>
      </c>
      <c r="BL27" s="20">
        <f t="shared" si="27"/>
        <v>0</v>
      </c>
      <c r="BM27" s="20">
        <f t="shared" si="25"/>
        <v>0</v>
      </c>
      <c r="BN27" s="20">
        <f t="shared" si="25"/>
        <v>0</v>
      </c>
      <c r="BO27" s="20">
        <f t="shared" si="25"/>
        <v>0</v>
      </c>
      <c r="BP27" s="20">
        <f t="shared" si="25"/>
        <v>0</v>
      </c>
      <c r="BQ27" s="20">
        <f t="shared" si="25"/>
        <v>0</v>
      </c>
      <c r="BR27" s="20">
        <f t="shared" si="25"/>
        <v>0</v>
      </c>
      <c r="BS27" s="20">
        <f t="shared" si="25"/>
        <v>0</v>
      </c>
      <c r="BT27" s="20">
        <f t="shared" si="19"/>
        <v>0</v>
      </c>
      <c r="BU27" s="20">
        <f t="shared" si="19"/>
        <v>0</v>
      </c>
      <c r="BV27" s="20">
        <f t="shared" si="19"/>
        <v>0</v>
      </c>
      <c r="BW27" s="20">
        <f t="shared" si="19"/>
        <v>0</v>
      </c>
      <c r="BX27" s="20"/>
      <c r="BY27" s="20">
        <f t="shared" si="5"/>
        <v>0</v>
      </c>
      <c r="BZ27" s="21">
        <f t="shared" si="24"/>
        <v>0</v>
      </c>
      <c r="CA27" s="20">
        <f t="shared" si="6"/>
        <v>0</v>
      </c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1">
        <f t="shared" si="7"/>
        <v>1</v>
      </c>
      <c r="CY27" s="20">
        <f t="shared" si="8"/>
        <v>40000000</v>
      </c>
      <c r="CZ27" s="20">
        <f t="shared" si="20"/>
        <v>0</v>
      </c>
      <c r="DA27" s="20">
        <f t="shared" si="20"/>
        <v>40000000</v>
      </c>
      <c r="DB27" s="20">
        <f t="shared" si="20"/>
        <v>0</v>
      </c>
      <c r="DC27" s="20">
        <f t="shared" si="20"/>
        <v>0</v>
      </c>
      <c r="DD27" s="20">
        <f t="shared" si="20"/>
        <v>0</v>
      </c>
      <c r="DE27" s="20">
        <f t="shared" si="20"/>
        <v>0</v>
      </c>
      <c r="DF27" s="20">
        <f t="shared" si="20"/>
        <v>0</v>
      </c>
      <c r="DG27" s="20">
        <f t="shared" si="20"/>
        <v>0</v>
      </c>
      <c r="DH27" s="20">
        <f t="shared" si="20"/>
        <v>0</v>
      </c>
      <c r="DI27" s="20">
        <f t="shared" si="20"/>
        <v>0</v>
      </c>
      <c r="DJ27" s="20">
        <f t="shared" si="20"/>
        <v>0</v>
      </c>
      <c r="DK27" s="20">
        <f t="shared" si="20"/>
        <v>0</v>
      </c>
      <c r="DL27" s="20">
        <f t="shared" si="20"/>
        <v>0</v>
      </c>
      <c r="DM27" s="20">
        <f t="shared" si="20"/>
        <v>0</v>
      </c>
      <c r="DN27" s="20">
        <f t="shared" si="20"/>
        <v>0</v>
      </c>
      <c r="DO27" s="20">
        <f t="shared" si="18"/>
        <v>0</v>
      </c>
      <c r="DP27" s="20">
        <f t="shared" si="10"/>
        <v>0</v>
      </c>
      <c r="DQ27" s="20">
        <f t="shared" si="10"/>
        <v>0</v>
      </c>
      <c r="DR27" s="20">
        <f t="shared" si="10"/>
        <v>0</v>
      </c>
      <c r="DS27" s="20">
        <f t="shared" si="10"/>
        <v>0</v>
      </c>
      <c r="DT27" s="20"/>
      <c r="DU27" s="20">
        <f t="shared" si="11"/>
        <v>0</v>
      </c>
    </row>
    <row r="28" spans="1:125" ht="44.25" hidden="1" customHeight="1" x14ac:dyDescent="0.3">
      <c r="A28" s="25"/>
      <c r="B28" s="219"/>
      <c r="C28" s="27" t="s">
        <v>102</v>
      </c>
      <c r="D28" s="26" t="s">
        <v>103</v>
      </c>
      <c r="E28" s="147">
        <v>510</v>
      </c>
      <c r="F28" s="19" t="s">
        <v>49</v>
      </c>
      <c r="G28" s="20">
        <f t="shared" si="12"/>
        <v>10000000</v>
      </c>
      <c r="H28" s="20"/>
      <c r="I28" s="20">
        <v>6000000</v>
      </c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>
        <v>4000000</v>
      </c>
      <c r="X28" s="20"/>
      <c r="Y28" s="20"/>
      <c r="Z28" s="20"/>
      <c r="AA28" s="20"/>
      <c r="AB28" s="20"/>
      <c r="AC28" s="20"/>
      <c r="AD28" s="21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1">
        <f t="shared" si="23"/>
        <v>1</v>
      </c>
      <c r="BC28" s="20">
        <f t="shared" si="2"/>
        <v>10000000</v>
      </c>
      <c r="BD28" s="20">
        <f t="shared" si="27"/>
        <v>0</v>
      </c>
      <c r="BE28" s="20">
        <f t="shared" si="27"/>
        <v>6000000</v>
      </c>
      <c r="BF28" s="20">
        <f t="shared" si="27"/>
        <v>0</v>
      </c>
      <c r="BG28" s="20">
        <f t="shared" si="27"/>
        <v>0</v>
      </c>
      <c r="BH28" s="20">
        <f t="shared" si="27"/>
        <v>0</v>
      </c>
      <c r="BI28" s="20">
        <f t="shared" si="27"/>
        <v>0</v>
      </c>
      <c r="BJ28" s="20">
        <f t="shared" si="27"/>
        <v>0</v>
      </c>
      <c r="BK28" s="20">
        <f t="shared" si="27"/>
        <v>0</v>
      </c>
      <c r="BL28" s="20">
        <f t="shared" si="27"/>
        <v>0</v>
      </c>
      <c r="BM28" s="20">
        <f t="shared" si="25"/>
        <v>0</v>
      </c>
      <c r="BN28" s="20">
        <f t="shared" si="25"/>
        <v>0</v>
      </c>
      <c r="BO28" s="20">
        <f t="shared" si="25"/>
        <v>0</v>
      </c>
      <c r="BP28" s="20">
        <f t="shared" si="25"/>
        <v>0</v>
      </c>
      <c r="BQ28" s="20">
        <f t="shared" si="25"/>
        <v>0</v>
      </c>
      <c r="BR28" s="20">
        <f t="shared" si="25"/>
        <v>0</v>
      </c>
      <c r="BS28" s="20">
        <f t="shared" si="25"/>
        <v>4000000</v>
      </c>
      <c r="BT28" s="20">
        <f t="shared" si="19"/>
        <v>0</v>
      </c>
      <c r="BU28" s="20">
        <f t="shared" si="19"/>
        <v>0</v>
      </c>
      <c r="BV28" s="20">
        <f t="shared" si="19"/>
        <v>0</v>
      </c>
      <c r="BW28" s="20">
        <f t="shared" si="19"/>
        <v>0</v>
      </c>
      <c r="BX28" s="20"/>
      <c r="BY28" s="20">
        <f t="shared" si="5"/>
        <v>0</v>
      </c>
      <c r="BZ28" s="21">
        <f t="shared" si="24"/>
        <v>0</v>
      </c>
      <c r="CA28" s="20">
        <f t="shared" si="6"/>
        <v>0</v>
      </c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1">
        <f t="shared" si="7"/>
        <v>1</v>
      </c>
      <c r="CY28" s="20">
        <f t="shared" si="8"/>
        <v>10000000</v>
      </c>
      <c r="CZ28" s="20">
        <f t="shared" si="20"/>
        <v>0</v>
      </c>
      <c r="DA28" s="20">
        <f t="shared" si="20"/>
        <v>6000000</v>
      </c>
      <c r="DB28" s="20">
        <f t="shared" si="20"/>
        <v>0</v>
      </c>
      <c r="DC28" s="20">
        <f t="shared" si="20"/>
        <v>0</v>
      </c>
      <c r="DD28" s="20">
        <f t="shared" si="20"/>
        <v>0</v>
      </c>
      <c r="DE28" s="20">
        <f t="shared" si="20"/>
        <v>0</v>
      </c>
      <c r="DF28" s="20">
        <f t="shared" si="20"/>
        <v>0</v>
      </c>
      <c r="DG28" s="20">
        <f t="shared" si="20"/>
        <v>0</v>
      </c>
      <c r="DH28" s="20">
        <f t="shared" si="20"/>
        <v>0</v>
      </c>
      <c r="DI28" s="20">
        <f t="shared" si="20"/>
        <v>0</v>
      </c>
      <c r="DJ28" s="20">
        <f t="shared" si="20"/>
        <v>0</v>
      </c>
      <c r="DK28" s="20">
        <f t="shared" si="20"/>
        <v>0</v>
      </c>
      <c r="DL28" s="20">
        <f t="shared" si="20"/>
        <v>0</v>
      </c>
      <c r="DM28" s="20">
        <f t="shared" si="20"/>
        <v>0</v>
      </c>
      <c r="DN28" s="20">
        <f t="shared" si="20"/>
        <v>0</v>
      </c>
      <c r="DO28" s="20">
        <f t="shared" si="18"/>
        <v>4000000</v>
      </c>
      <c r="DP28" s="20">
        <f t="shared" si="10"/>
        <v>0</v>
      </c>
      <c r="DQ28" s="20">
        <f t="shared" si="10"/>
        <v>0</v>
      </c>
      <c r="DR28" s="20">
        <f t="shared" si="10"/>
        <v>0</v>
      </c>
      <c r="DS28" s="20">
        <f t="shared" si="10"/>
        <v>0</v>
      </c>
      <c r="DT28" s="20"/>
      <c r="DU28" s="20">
        <f t="shared" si="11"/>
        <v>0</v>
      </c>
    </row>
    <row r="29" spans="1:125" ht="33.75" hidden="1" customHeight="1" x14ac:dyDescent="0.3">
      <c r="A29" s="25"/>
      <c r="B29" s="220" t="s">
        <v>104</v>
      </c>
      <c r="C29" s="27" t="s">
        <v>105</v>
      </c>
      <c r="D29" s="26" t="s">
        <v>106</v>
      </c>
      <c r="E29" s="147">
        <v>510</v>
      </c>
      <c r="F29" s="19" t="s">
        <v>49</v>
      </c>
      <c r="G29" s="20">
        <f t="shared" si="12"/>
        <v>4000000</v>
      </c>
      <c r="H29" s="20"/>
      <c r="I29" s="20">
        <v>4000000</v>
      </c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1">
        <f>+AE29/G29</f>
        <v>0</v>
      </c>
      <c r="AE29" s="20">
        <f t="shared" si="1"/>
        <v>0</v>
      </c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1">
        <f t="shared" si="14"/>
        <v>1</v>
      </c>
      <c r="BC29" s="20">
        <f t="shared" si="2"/>
        <v>4000000</v>
      </c>
      <c r="BD29" s="20">
        <f t="shared" si="27"/>
        <v>0</v>
      </c>
      <c r="BE29" s="20">
        <f t="shared" si="27"/>
        <v>4000000</v>
      </c>
      <c r="BF29" s="20">
        <f t="shared" si="27"/>
        <v>0</v>
      </c>
      <c r="BG29" s="20">
        <f t="shared" si="27"/>
        <v>0</v>
      </c>
      <c r="BH29" s="20">
        <f t="shared" si="27"/>
        <v>0</v>
      </c>
      <c r="BI29" s="20">
        <f t="shared" si="27"/>
        <v>0</v>
      </c>
      <c r="BJ29" s="20">
        <f t="shared" si="27"/>
        <v>0</v>
      </c>
      <c r="BK29" s="20">
        <f t="shared" si="27"/>
        <v>0</v>
      </c>
      <c r="BL29" s="20">
        <f t="shared" si="27"/>
        <v>0</v>
      </c>
      <c r="BM29" s="20">
        <f t="shared" si="25"/>
        <v>0</v>
      </c>
      <c r="BN29" s="20">
        <f t="shared" si="25"/>
        <v>0</v>
      </c>
      <c r="BO29" s="20">
        <f t="shared" si="25"/>
        <v>0</v>
      </c>
      <c r="BP29" s="20">
        <f t="shared" si="25"/>
        <v>0</v>
      </c>
      <c r="BQ29" s="20">
        <f t="shared" si="25"/>
        <v>0</v>
      </c>
      <c r="BR29" s="20">
        <f t="shared" si="25"/>
        <v>0</v>
      </c>
      <c r="BS29" s="20">
        <f t="shared" si="25"/>
        <v>0</v>
      </c>
      <c r="BT29" s="20">
        <f t="shared" si="19"/>
        <v>0</v>
      </c>
      <c r="BU29" s="20">
        <f t="shared" si="19"/>
        <v>0</v>
      </c>
      <c r="BV29" s="20">
        <f t="shared" si="19"/>
        <v>0</v>
      </c>
      <c r="BW29" s="20">
        <f t="shared" si="19"/>
        <v>0</v>
      </c>
      <c r="BX29" s="20"/>
      <c r="BY29" s="20">
        <f t="shared" si="5"/>
        <v>0</v>
      </c>
      <c r="BZ29" s="21">
        <f t="shared" si="24"/>
        <v>0</v>
      </c>
      <c r="CA29" s="20">
        <f t="shared" si="6"/>
        <v>0</v>
      </c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1">
        <f t="shared" si="7"/>
        <v>1</v>
      </c>
      <c r="CY29" s="20">
        <f t="shared" si="8"/>
        <v>4000000</v>
      </c>
      <c r="CZ29" s="20">
        <f t="shared" si="20"/>
        <v>0</v>
      </c>
      <c r="DA29" s="20">
        <f t="shared" si="20"/>
        <v>4000000</v>
      </c>
      <c r="DB29" s="20">
        <f t="shared" si="20"/>
        <v>0</v>
      </c>
      <c r="DC29" s="20">
        <f t="shared" si="20"/>
        <v>0</v>
      </c>
      <c r="DD29" s="20">
        <f t="shared" si="20"/>
        <v>0</v>
      </c>
      <c r="DE29" s="20">
        <f t="shared" si="20"/>
        <v>0</v>
      </c>
      <c r="DF29" s="20">
        <f t="shared" si="20"/>
        <v>0</v>
      </c>
      <c r="DG29" s="20">
        <f t="shared" si="20"/>
        <v>0</v>
      </c>
      <c r="DH29" s="20">
        <f t="shared" si="20"/>
        <v>0</v>
      </c>
      <c r="DI29" s="20">
        <f t="shared" si="20"/>
        <v>0</v>
      </c>
      <c r="DJ29" s="20">
        <f t="shared" si="20"/>
        <v>0</v>
      </c>
      <c r="DK29" s="20">
        <f t="shared" si="20"/>
        <v>0</v>
      </c>
      <c r="DL29" s="20">
        <f t="shared" si="20"/>
        <v>0</v>
      </c>
      <c r="DM29" s="20">
        <f t="shared" si="20"/>
        <v>0</v>
      </c>
      <c r="DN29" s="20">
        <f t="shared" si="20"/>
        <v>0</v>
      </c>
      <c r="DO29" s="20">
        <f t="shared" si="18"/>
        <v>0</v>
      </c>
      <c r="DP29" s="20">
        <f t="shared" si="10"/>
        <v>0</v>
      </c>
      <c r="DQ29" s="20">
        <f t="shared" si="10"/>
        <v>0</v>
      </c>
      <c r="DR29" s="20">
        <f t="shared" si="10"/>
        <v>0</v>
      </c>
      <c r="DS29" s="20">
        <f t="shared" si="10"/>
        <v>0</v>
      </c>
      <c r="DT29" s="20"/>
      <c r="DU29" s="20">
        <f t="shared" si="11"/>
        <v>0</v>
      </c>
    </row>
    <row r="30" spans="1:125" ht="29.25" hidden="1" customHeight="1" x14ac:dyDescent="0.3">
      <c r="A30" s="25"/>
      <c r="B30" s="220"/>
      <c r="C30" s="27" t="s">
        <v>107</v>
      </c>
      <c r="D30" s="26" t="s">
        <v>108</v>
      </c>
      <c r="E30" s="147">
        <v>510</v>
      </c>
      <c r="F30" s="19" t="s">
        <v>109</v>
      </c>
      <c r="G30" s="20">
        <f t="shared" si="12"/>
        <v>78200000</v>
      </c>
      <c r="H30" s="20"/>
      <c r="I30" s="20">
        <v>75000000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>
        <v>3200000</v>
      </c>
      <c r="AD30" s="21">
        <f>+AE30/G30</f>
        <v>0.97826086956521741</v>
      </c>
      <c r="AE30" s="20">
        <f t="shared" si="1"/>
        <v>76500000</v>
      </c>
      <c r="AF30" s="20"/>
      <c r="AG30" s="20">
        <f>+'[2]ENERO 2019'!$K$943</f>
        <v>75000000</v>
      </c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>
        <f>+'[2]ENERO 2019'!$AF$943</f>
        <v>1500000</v>
      </c>
      <c r="BB30" s="21">
        <f t="shared" si="14"/>
        <v>2.1739130434782594E-2</v>
      </c>
      <c r="BC30" s="20">
        <f t="shared" si="2"/>
        <v>1700000</v>
      </c>
      <c r="BD30" s="20">
        <f t="shared" si="27"/>
        <v>0</v>
      </c>
      <c r="BE30" s="20">
        <f t="shared" si="27"/>
        <v>0</v>
      </c>
      <c r="BF30" s="20">
        <f t="shared" si="27"/>
        <v>0</v>
      </c>
      <c r="BG30" s="20">
        <f t="shared" si="27"/>
        <v>0</v>
      </c>
      <c r="BH30" s="20">
        <f t="shared" si="27"/>
        <v>0</v>
      </c>
      <c r="BI30" s="20">
        <f t="shared" si="27"/>
        <v>0</v>
      </c>
      <c r="BJ30" s="20">
        <f t="shared" si="27"/>
        <v>0</v>
      </c>
      <c r="BK30" s="20">
        <f t="shared" si="27"/>
        <v>0</v>
      </c>
      <c r="BL30" s="20">
        <f t="shared" si="27"/>
        <v>0</v>
      </c>
      <c r="BM30" s="20">
        <f t="shared" si="25"/>
        <v>0</v>
      </c>
      <c r="BN30" s="20">
        <f t="shared" si="25"/>
        <v>0</v>
      </c>
      <c r="BO30" s="20">
        <f t="shared" si="25"/>
        <v>0</v>
      </c>
      <c r="BP30" s="20">
        <f t="shared" si="25"/>
        <v>0</v>
      </c>
      <c r="BQ30" s="20">
        <f t="shared" si="25"/>
        <v>0</v>
      </c>
      <c r="BR30" s="20">
        <f t="shared" si="25"/>
        <v>0</v>
      </c>
      <c r="BS30" s="20">
        <f t="shared" si="25"/>
        <v>0</v>
      </c>
      <c r="BT30" s="20">
        <f t="shared" si="19"/>
        <v>0</v>
      </c>
      <c r="BU30" s="20">
        <f t="shared" si="19"/>
        <v>0</v>
      </c>
      <c r="BV30" s="20">
        <f t="shared" si="19"/>
        <v>0</v>
      </c>
      <c r="BW30" s="20">
        <f t="shared" si="19"/>
        <v>0</v>
      </c>
      <c r="BX30" s="20"/>
      <c r="BY30" s="20">
        <f t="shared" si="5"/>
        <v>1700000</v>
      </c>
      <c r="BZ30" s="21">
        <f t="shared" si="24"/>
        <v>0.12707662404092071</v>
      </c>
      <c r="CA30" s="20">
        <f t="shared" si="6"/>
        <v>9937392</v>
      </c>
      <c r="CB30" s="20"/>
      <c r="CC30" s="20">
        <f>+'[2]ENERO 2019'!$H$944</f>
        <v>9937392</v>
      </c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1">
        <f t="shared" si="7"/>
        <v>0.87292337595907932</v>
      </c>
      <c r="CY30" s="20">
        <f t="shared" si="8"/>
        <v>68262608</v>
      </c>
      <c r="CZ30" s="20">
        <f t="shared" si="20"/>
        <v>0</v>
      </c>
      <c r="DA30" s="20">
        <f t="shared" si="20"/>
        <v>65062608</v>
      </c>
      <c r="DB30" s="20">
        <f t="shared" si="20"/>
        <v>0</v>
      </c>
      <c r="DC30" s="20">
        <f t="shared" si="20"/>
        <v>0</v>
      </c>
      <c r="DD30" s="20">
        <f t="shared" si="20"/>
        <v>0</v>
      </c>
      <c r="DE30" s="20">
        <f t="shared" si="20"/>
        <v>0</v>
      </c>
      <c r="DF30" s="20">
        <f t="shared" si="20"/>
        <v>0</v>
      </c>
      <c r="DG30" s="20">
        <f t="shared" si="20"/>
        <v>0</v>
      </c>
      <c r="DH30" s="20">
        <f t="shared" si="20"/>
        <v>0</v>
      </c>
      <c r="DI30" s="20">
        <f t="shared" si="20"/>
        <v>0</v>
      </c>
      <c r="DJ30" s="20">
        <f t="shared" si="20"/>
        <v>0</v>
      </c>
      <c r="DK30" s="20">
        <f t="shared" si="20"/>
        <v>0</v>
      </c>
      <c r="DL30" s="20">
        <f t="shared" si="20"/>
        <v>0</v>
      </c>
      <c r="DM30" s="20">
        <f t="shared" si="20"/>
        <v>0</v>
      </c>
      <c r="DN30" s="20">
        <f t="shared" si="20"/>
        <v>0</v>
      </c>
      <c r="DO30" s="20">
        <f t="shared" si="18"/>
        <v>0</v>
      </c>
      <c r="DP30" s="20">
        <f t="shared" si="10"/>
        <v>0</v>
      </c>
      <c r="DQ30" s="20">
        <f t="shared" si="10"/>
        <v>0</v>
      </c>
      <c r="DR30" s="20">
        <f t="shared" si="10"/>
        <v>0</v>
      </c>
      <c r="DS30" s="20">
        <f t="shared" si="10"/>
        <v>0</v>
      </c>
      <c r="DT30" s="20"/>
      <c r="DU30" s="20">
        <f t="shared" si="11"/>
        <v>3200000</v>
      </c>
    </row>
    <row r="31" spans="1:125" ht="36" hidden="1" customHeight="1" x14ac:dyDescent="0.3">
      <c r="A31" s="25"/>
      <c r="B31" s="217" t="s">
        <v>110</v>
      </c>
      <c r="C31" s="16" t="s">
        <v>111</v>
      </c>
      <c r="D31" s="17" t="s">
        <v>112</v>
      </c>
      <c r="E31" s="147">
        <v>510</v>
      </c>
      <c r="F31" s="19" t="s">
        <v>49</v>
      </c>
      <c r="G31" s="20">
        <f t="shared" si="12"/>
        <v>12000000</v>
      </c>
      <c r="H31" s="20"/>
      <c r="I31" s="20">
        <v>12000000</v>
      </c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1">
        <f t="shared" ref="AD31:AD72" si="28">+AE31/G31</f>
        <v>0</v>
      </c>
      <c r="AE31" s="20">
        <f t="shared" si="1"/>
        <v>0</v>
      </c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1">
        <f t="shared" si="14"/>
        <v>1</v>
      </c>
      <c r="BC31" s="20">
        <f t="shared" si="2"/>
        <v>12000000</v>
      </c>
      <c r="BD31" s="20">
        <f t="shared" si="27"/>
        <v>0</v>
      </c>
      <c r="BE31" s="20">
        <f t="shared" si="27"/>
        <v>12000000</v>
      </c>
      <c r="BF31" s="20">
        <f t="shared" si="27"/>
        <v>0</v>
      </c>
      <c r="BG31" s="20">
        <f t="shared" si="27"/>
        <v>0</v>
      </c>
      <c r="BH31" s="20">
        <f t="shared" si="27"/>
        <v>0</v>
      </c>
      <c r="BI31" s="20">
        <f t="shared" si="27"/>
        <v>0</v>
      </c>
      <c r="BJ31" s="20">
        <f t="shared" si="27"/>
        <v>0</v>
      </c>
      <c r="BK31" s="20">
        <f t="shared" si="27"/>
        <v>0</v>
      </c>
      <c r="BL31" s="20">
        <f t="shared" si="27"/>
        <v>0</v>
      </c>
      <c r="BM31" s="20">
        <f t="shared" si="25"/>
        <v>0</v>
      </c>
      <c r="BN31" s="20">
        <f t="shared" si="25"/>
        <v>0</v>
      </c>
      <c r="BO31" s="20">
        <f t="shared" si="25"/>
        <v>0</v>
      </c>
      <c r="BP31" s="20">
        <f t="shared" si="25"/>
        <v>0</v>
      </c>
      <c r="BQ31" s="20">
        <f t="shared" si="25"/>
        <v>0</v>
      </c>
      <c r="BR31" s="20">
        <f t="shared" si="25"/>
        <v>0</v>
      </c>
      <c r="BS31" s="20">
        <f t="shared" si="25"/>
        <v>0</v>
      </c>
      <c r="BT31" s="20">
        <f t="shared" si="19"/>
        <v>0</v>
      </c>
      <c r="BU31" s="20">
        <f t="shared" si="19"/>
        <v>0</v>
      </c>
      <c r="BV31" s="20">
        <f t="shared" si="19"/>
        <v>0</v>
      </c>
      <c r="BW31" s="20">
        <f t="shared" si="19"/>
        <v>0</v>
      </c>
      <c r="BX31" s="20"/>
      <c r="BY31" s="20">
        <f t="shared" si="5"/>
        <v>0</v>
      </c>
      <c r="BZ31" s="21">
        <f t="shared" si="24"/>
        <v>0</v>
      </c>
      <c r="CA31" s="20">
        <f t="shared" si="6"/>
        <v>0</v>
      </c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1">
        <f t="shared" si="7"/>
        <v>1</v>
      </c>
      <c r="CY31" s="20">
        <f t="shared" si="8"/>
        <v>12000000</v>
      </c>
      <c r="CZ31" s="20">
        <f t="shared" si="20"/>
        <v>0</v>
      </c>
      <c r="DA31" s="20">
        <f t="shared" si="20"/>
        <v>12000000</v>
      </c>
      <c r="DB31" s="20">
        <f t="shared" si="20"/>
        <v>0</v>
      </c>
      <c r="DC31" s="20">
        <f t="shared" si="20"/>
        <v>0</v>
      </c>
      <c r="DD31" s="20">
        <f t="shared" si="20"/>
        <v>0</v>
      </c>
      <c r="DE31" s="20">
        <f t="shared" si="20"/>
        <v>0</v>
      </c>
      <c r="DF31" s="20">
        <f t="shared" si="20"/>
        <v>0</v>
      </c>
      <c r="DG31" s="20">
        <f t="shared" si="20"/>
        <v>0</v>
      </c>
      <c r="DH31" s="20">
        <f t="shared" si="20"/>
        <v>0</v>
      </c>
      <c r="DI31" s="20">
        <f t="shared" si="20"/>
        <v>0</v>
      </c>
      <c r="DJ31" s="20">
        <f t="shared" si="20"/>
        <v>0</v>
      </c>
      <c r="DK31" s="20">
        <f t="shared" si="20"/>
        <v>0</v>
      </c>
      <c r="DL31" s="20">
        <f t="shared" si="20"/>
        <v>0</v>
      </c>
      <c r="DM31" s="20">
        <f t="shared" si="20"/>
        <v>0</v>
      </c>
      <c r="DN31" s="20">
        <f t="shared" si="20"/>
        <v>0</v>
      </c>
      <c r="DO31" s="20">
        <f t="shared" si="18"/>
        <v>0</v>
      </c>
      <c r="DP31" s="20">
        <f t="shared" si="10"/>
        <v>0</v>
      </c>
      <c r="DQ31" s="20">
        <f t="shared" si="10"/>
        <v>0</v>
      </c>
      <c r="DR31" s="20">
        <f t="shared" si="10"/>
        <v>0</v>
      </c>
      <c r="DS31" s="20">
        <f t="shared" si="10"/>
        <v>0</v>
      </c>
      <c r="DT31" s="20"/>
      <c r="DU31" s="20">
        <f t="shared" si="11"/>
        <v>0</v>
      </c>
    </row>
    <row r="32" spans="1:125" ht="53.25" hidden="1" customHeight="1" x14ac:dyDescent="0.3">
      <c r="A32" s="25"/>
      <c r="B32" s="218"/>
      <c r="C32" s="16" t="s">
        <v>113</v>
      </c>
      <c r="D32" s="17" t="s">
        <v>114</v>
      </c>
      <c r="E32" s="147">
        <v>510</v>
      </c>
      <c r="F32" s="19" t="s">
        <v>115</v>
      </c>
      <c r="G32" s="20">
        <f t="shared" si="12"/>
        <v>59000000</v>
      </c>
      <c r="H32" s="20"/>
      <c r="I32" s="20">
        <v>25000000</v>
      </c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>
        <v>34000000</v>
      </c>
      <c r="AD32" s="21">
        <f t="shared" si="28"/>
        <v>0.75242937288135592</v>
      </c>
      <c r="AE32" s="20">
        <f t="shared" ref="AE32:AE35" si="29">SUM(AF32:BA32)</f>
        <v>44393333</v>
      </c>
      <c r="AF32" s="20"/>
      <c r="AG32" s="20">
        <f>+'[1]FEBRERO 2019'!$K$1141</f>
        <v>23393333</v>
      </c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>
        <f>+'[2]ENERO 2019'!$AF$970</f>
        <v>21000000</v>
      </c>
      <c r="BB32" s="21">
        <f t="shared" si="14"/>
        <v>0.24757062711864408</v>
      </c>
      <c r="BC32" s="20">
        <f t="shared" si="2"/>
        <v>14606667</v>
      </c>
      <c r="BD32" s="20">
        <f t="shared" si="27"/>
        <v>0</v>
      </c>
      <c r="BE32" s="20">
        <f t="shared" si="27"/>
        <v>1606667</v>
      </c>
      <c r="BF32" s="20">
        <f t="shared" si="27"/>
        <v>0</v>
      </c>
      <c r="BG32" s="20">
        <f t="shared" si="27"/>
        <v>0</v>
      </c>
      <c r="BH32" s="20">
        <f t="shared" si="27"/>
        <v>0</v>
      </c>
      <c r="BI32" s="20">
        <f t="shared" si="27"/>
        <v>0</v>
      </c>
      <c r="BJ32" s="20">
        <f t="shared" si="27"/>
        <v>0</v>
      </c>
      <c r="BK32" s="20">
        <f t="shared" si="27"/>
        <v>0</v>
      </c>
      <c r="BL32" s="20">
        <f t="shared" si="27"/>
        <v>0</v>
      </c>
      <c r="BM32" s="20">
        <f t="shared" si="25"/>
        <v>0</v>
      </c>
      <c r="BN32" s="20">
        <f t="shared" si="25"/>
        <v>0</v>
      </c>
      <c r="BO32" s="20">
        <f t="shared" si="25"/>
        <v>0</v>
      </c>
      <c r="BP32" s="20">
        <f t="shared" si="25"/>
        <v>0</v>
      </c>
      <c r="BQ32" s="20">
        <f t="shared" si="25"/>
        <v>0</v>
      </c>
      <c r="BR32" s="20">
        <f t="shared" si="25"/>
        <v>0</v>
      </c>
      <c r="BS32" s="20">
        <f t="shared" si="25"/>
        <v>0</v>
      </c>
      <c r="BT32" s="20">
        <f t="shared" si="19"/>
        <v>0</v>
      </c>
      <c r="BU32" s="20">
        <f t="shared" si="19"/>
        <v>0</v>
      </c>
      <c r="BV32" s="20">
        <f t="shared" si="19"/>
        <v>0</v>
      </c>
      <c r="BW32" s="20">
        <f t="shared" si="19"/>
        <v>0</v>
      </c>
      <c r="BX32" s="20"/>
      <c r="BY32" s="20">
        <f t="shared" si="5"/>
        <v>13000000</v>
      </c>
      <c r="BZ32" s="21">
        <f t="shared" si="24"/>
        <v>0.53389830508474578</v>
      </c>
      <c r="CA32" s="20">
        <f t="shared" si="6"/>
        <v>31500000</v>
      </c>
      <c r="CB32" s="20"/>
      <c r="CC32" s="20">
        <f>+'[2]ENERO 2019'!$H$971</f>
        <v>21500000</v>
      </c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>
        <f>+'[1]FEBRERO 2019'!$H$1146</f>
        <v>10000000</v>
      </c>
      <c r="CX32" s="21">
        <f t="shared" si="7"/>
        <v>0.46610169491525422</v>
      </c>
      <c r="CY32" s="20">
        <f t="shared" si="8"/>
        <v>27500000</v>
      </c>
      <c r="CZ32" s="20">
        <f t="shared" si="20"/>
        <v>0</v>
      </c>
      <c r="DA32" s="20">
        <f t="shared" si="20"/>
        <v>3500000</v>
      </c>
      <c r="DB32" s="20">
        <f t="shared" si="20"/>
        <v>0</v>
      </c>
      <c r="DC32" s="20">
        <f t="shared" si="20"/>
        <v>0</v>
      </c>
      <c r="DD32" s="20">
        <f t="shared" si="20"/>
        <v>0</v>
      </c>
      <c r="DE32" s="20">
        <f t="shared" si="20"/>
        <v>0</v>
      </c>
      <c r="DF32" s="20">
        <f t="shared" si="20"/>
        <v>0</v>
      </c>
      <c r="DG32" s="20">
        <f t="shared" si="20"/>
        <v>0</v>
      </c>
      <c r="DH32" s="20">
        <f t="shared" si="20"/>
        <v>0</v>
      </c>
      <c r="DI32" s="20">
        <f t="shared" si="20"/>
        <v>0</v>
      </c>
      <c r="DJ32" s="20">
        <f t="shared" si="20"/>
        <v>0</v>
      </c>
      <c r="DK32" s="20">
        <f t="shared" si="20"/>
        <v>0</v>
      </c>
      <c r="DL32" s="20">
        <f t="shared" si="20"/>
        <v>0</v>
      </c>
      <c r="DM32" s="20">
        <f t="shared" si="20"/>
        <v>0</v>
      </c>
      <c r="DN32" s="20">
        <f t="shared" si="20"/>
        <v>0</v>
      </c>
      <c r="DO32" s="20">
        <f t="shared" si="18"/>
        <v>0</v>
      </c>
      <c r="DP32" s="20">
        <f t="shared" si="10"/>
        <v>0</v>
      </c>
      <c r="DQ32" s="20">
        <f t="shared" si="10"/>
        <v>0</v>
      </c>
      <c r="DR32" s="20">
        <f t="shared" si="10"/>
        <v>0</v>
      </c>
      <c r="DS32" s="20">
        <f t="shared" si="10"/>
        <v>0</v>
      </c>
      <c r="DT32" s="20"/>
      <c r="DU32" s="20">
        <f t="shared" si="11"/>
        <v>24000000</v>
      </c>
    </row>
    <row r="33" spans="1:130" ht="93" hidden="1" customHeight="1" x14ac:dyDescent="0.3">
      <c r="A33" s="25"/>
      <c r="B33" s="221" t="s">
        <v>116</v>
      </c>
      <c r="C33" s="16" t="s">
        <v>117</v>
      </c>
      <c r="D33" s="17" t="s">
        <v>118</v>
      </c>
      <c r="E33" s="147">
        <v>211</v>
      </c>
      <c r="F33" s="19" t="s">
        <v>119</v>
      </c>
      <c r="G33" s="20">
        <f t="shared" si="12"/>
        <v>897116335</v>
      </c>
      <c r="H33" s="20"/>
      <c r="I33" s="20"/>
      <c r="J33" s="20"/>
      <c r="K33" s="20"/>
      <c r="L33" s="20"/>
      <c r="M33" s="20">
        <v>244096406</v>
      </c>
      <c r="N33" s="20">
        <v>300000000</v>
      </c>
      <c r="O33" s="20">
        <f>20000000+30000000</f>
        <v>50000000</v>
      </c>
      <c r="P33" s="20"/>
      <c r="Q33" s="20">
        <v>40000000</v>
      </c>
      <c r="R33" s="20"/>
      <c r="S33" s="20"/>
      <c r="T33" s="20">
        <f>40000000+11586236</f>
        <v>51586236</v>
      </c>
      <c r="U33" s="20"/>
      <c r="V33" s="20">
        <v>30000000</v>
      </c>
      <c r="W33" s="20"/>
      <c r="X33" s="20"/>
      <c r="Y33" s="20"/>
      <c r="Z33" s="20"/>
      <c r="AA33" s="20"/>
      <c r="AB33" s="20"/>
      <c r="AC33" s="20">
        <f>181433693</f>
        <v>181433693</v>
      </c>
      <c r="AD33" s="21">
        <f t="shared" si="28"/>
        <v>7.8027784434445725E-3</v>
      </c>
      <c r="AE33" s="20">
        <f t="shared" si="29"/>
        <v>7000000</v>
      </c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>
        <f>+'[2]ENERO 2019'!$AF$110</f>
        <v>7000000</v>
      </c>
      <c r="BB33" s="21">
        <f t="shared" si="14"/>
        <v>0.99219722155655543</v>
      </c>
      <c r="BC33" s="20">
        <f t="shared" si="2"/>
        <v>890116335</v>
      </c>
      <c r="BD33" s="20">
        <f t="shared" si="27"/>
        <v>0</v>
      </c>
      <c r="BE33" s="20">
        <f t="shared" si="27"/>
        <v>0</v>
      </c>
      <c r="BF33" s="20">
        <f t="shared" si="27"/>
        <v>0</v>
      </c>
      <c r="BG33" s="20">
        <f t="shared" si="27"/>
        <v>0</v>
      </c>
      <c r="BH33" s="20">
        <f t="shared" si="27"/>
        <v>0</v>
      </c>
      <c r="BI33" s="20">
        <f t="shared" si="27"/>
        <v>244096406</v>
      </c>
      <c r="BJ33" s="20">
        <f t="shared" si="27"/>
        <v>300000000</v>
      </c>
      <c r="BK33" s="20">
        <f t="shared" si="27"/>
        <v>50000000</v>
      </c>
      <c r="BL33" s="20">
        <f t="shared" si="27"/>
        <v>0</v>
      </c>
      <c r="BM33" s="20">
        <f t="shared" si="25"/>
        <v>40000000</v>
      </c>
      <c r="BN33" s="20">
        <f t="shared" si="25"/>
        <v>0</v>
      </c>
      <c r="BO33" s="20">
        <f t="shared" si="25"/>
        <v>0</v>
      </c>
      <c r="BP33" s="20">
        <f t="shared" si="25"/>
        <v>51586236</v>
      </c>
      <c r="BQ33" s="20">
        <f t="shared" si="25"/>
        <v>0</v>
      </c>
      <c r="BR33" s="20">
        <f t="shared" si="25"/>
        <v>30000000</v>
      </c>
      <c r="BS33" s="20">
        <f t="shared" si="25"/>
        <v>0</v>
      </c>
      <c r="BT33" s="20">
        <f t="shared" si="19"/>
        <v>0</v>
      </c>
      <c r="BU33" s="20">
        <f t="shared" si="19"/>
        <v>0</v>
      </c>
      <c r="BV33" s="20">
        <f t="shared" si="19"/>
        <v>0</v>
      </c>
      <c r="BW33" s="20">
        <f t="shared" si="19"/>
        <v>0</v>
      </c>
      <c r="BX33" s="20"/>
      <c r="BY33" s="20">
        <f t="shared" si="5"/>
        <v>174433693</v>
      </c>
      <c r="BZ33" s="21">
        <f t="shared" si="24"/>
        <v>0</v>
      </c>
      <c r="CA33" s="20">
        <f t="shared" si="6"/>
        <v>0</v>
      </c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1">
        <f t="shared" si="7"/>
        <v>1</v>
      </c>
      <c r="CY33" s="20">
        <f t="shared" si="8"/>
        <v>897116335</v>
      </c>
      <c r="CZ33" s="20">
        <f t="shared" si="20"/>
        <v>0</v>
      </c>
      <c r="DA33" s="20">
        <f t="shared" si="20"/>
        <v>0</v>
      </c>
      <c r="DB33" s="20">
        <f t="shared" si="20"/>
        <v>0</v>
      </c>
      <c r="DC33" s="20">
        <f t="shared" si="20"/>
        <v>0</v>
      </c>
      <c r="DD33" s="20">
        <f t="shared" si="20"/>
        <v>0</v>
      </c>
      <c r="DE33" s="20">
        <f t="shared" si="20"/>
        <v>244096406</v>
      </c>
      <c r="DF33" s="20">
        <f t="shared" si="20"/>
        <v>300000000</v>
      </c>
      <c r="DG33" s="20">
        <f t="shared" si="20"/>
        <v>50000000</v>
      </c>
      <c r="DH33" s="20">
        <f t="shared" si="20"/>
        <v>0</v>
      </c>
      <c r="DI33" s="20">
        <f t="shared" si="20"/>
        <v>40000000</v>
      </c>
      <c r="DJ33" s="20">
        <f t="shared" si="20"/>
        <v>0</v>
      </c>
      <c r="DK33" s="20">
        <f t="shared" si="20"/>
        <v>0</v>
      </c>
      <c r="DL33" s="20">
        <f t="shared" si="20"/>
        <v>51586236</v>
      </c>
      <c r="DM33" s="20">
        <f t="shared" si="20"/>
        <v>0</v>
      </c>
      <c r="DN33" s="20">
        <f t="shared" si="20"/>
        <v>30000000</v>
      </c>
      <c r="DO33" s="20">
        <f t="shared" si="18"/>
        <v>0</v>
      </c>
      <c r="DP33" s="20">
        <f t="shared" si="10"/>
        <v>0</v>
      </c>
      <c r="DQ33" s="20">
        <f t="shared" si="10"/>
        <v>0</v>
      </c>
      <c r="DR33" s="20">
        <f t="shared" si="10"/>
        <v>0</v>
      </c>
      <c r="DS33" s="20">
        <f t="shared" si="10"/>
        <v>0</v>
      </c>
      <c r="DT33" s="20"/>
      <c r="DU33" s="20">
        <f t="shared" si="11"/>
        <v>181433693</v>
      </c>
    </row>
    <row r="34" spans="1:130" ht="60" hidden="1" customHeight="1" x14ac:dyDescent="0.3">
      <c r="A34" s="25"/>
      <c r="B34" s="221"/>
      <c r="C34" s="16" t="s">
        <v>120</v>
      </c>
      <c r="D34" s="17" t="s">
        <v>121</v>
      </c>
      <c r="E34" s="147">
        <v>510</v>
      </c>
      <c r="F34" s="19" t="s">
        <v>49</v>
      </c>
      <c r="G34" s="20">
        <f t="shared" si="12"/>
        <v>5000000</v>
      </c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>
        <v>5000000</v>
      </c>
      <c r="X34" s="20"/>
      <c r="Y34" s="20"/>
      <c r="Z34" s="20"/>
      <c r="AA34" s="20"/>
      <c r="AB34" s="20"/>
      <c r="AC34" s="20"/>
      <c r="AD34" s="21">
        <f t="shared" si="28"/>
        <v>0</v>
      </c>
      <c r="AE34" s="20">
        <f t="shared" si="29"/>
        <v>0</v>
      </c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1">
        <f t="shared" si="14"/>
        <v>1</v>
      </c>
      <c r="BC34" s="20">
        <f t="shared" si="2"/>
        <v>5000000</v>
      </c>
      <c r="BD34" s="20">
        <f t="shared" si="27"/>
        <v>0</v>
      </c>
      <c r="BE34" s="20">
        <f t="shared" si="27"/>
        <v>0</v>
      </c>
      <c r="BF34" s="20">
        <f t="shared" si="27"/>
        <v>0</v>
      </c>
      <c r="BG34" s="20">
        <f t="shared" si="27"/>
        <v>0</v>
      </c>
      <c r="BH34" s="20">
        <f t="shared" si="27"/>
        <v>0</v>
      </c>
      <c r="BI34" s="20">
        <f t="shared" si="27"/>
        <v>0</v>
      </c>
      <c r="BJ34" s="20">
        <f t="shared" si="27"/>
        <v>0</v>
      </c>
      <c r="BK34" s="20">
        <f t="shared" si="27"/>
        <v>0</v>
      </c>
      <c r="BL34" s="20">
        <f t="shared" si="27"/>
        <v>0</v>
      </c>
      <c r="BM34" s="20">
        <f t="shared" si="25"/>
        <v>0</v>
      </c>
      <c r="BN34" s="20">
        <f t="shared" si="25"/>
        <v>0</v>
      </c>
      <c r="BO34" s="20">
        <f t="shared" si="25"/>
        <v>0</v>
      </c>
      <c r="BP34" s="20">
        <f t="shared" si="25"/>
        <v>0</v>
      </c>
      <c r="BQ34" s="20">
        <f t="shared" si="25"/>
        <v>0</v>
      </c>
      <c r="BR34" s="20">
        <f t="shared" si="25"/>
        <v>0</v>
      </c>
      <c r="BS34" s="20">
        <f t="shared" si="25"/>
        <v>5000000</v>
      </c>
      <c r="BT34" s="20">
        <f t="shared" si="19"/>
        <v>0</v>
      </c>
      <c r="BU34" s="20">
        <f t="shared" si="19"/>
        <v>0</v>
      </c>
      <c r="BV34" s="20">
        <f t="shared" si="19"/>
        <v>0</v>
      </c>
      <c r="BW34" s="20">
        <f t="shared" si="19"/>
        <v>0</v>
      </c>
      <c r="BX34" s="20"/>
      <c r="BY34" s="20">
        <f t="shared" si="5"/>
        <v>0</v>
      </c>
      <c r="BZ34" s="21">
        <f t="shared" si="24"/>
        <v>0</v>
      </c>
      <c r="CA34" s="20">
        <f t="shared" si="6"/>
        <v>0</v>
      </c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1">
        <f t="shared" si="7"/>
        <v>1</v>
      </c>
      <c r="CY34" s="20">
        <f t="shared" si="8"/>
        <v>5000000</v>
      </c>
      <c r="CZ34" s="20">
        <f t="shared" si="20"/>
        <v>0</v>
      </c>
      <c r="DA34" s="20">
        <f t="shared" si="20"/>
        <v>0</v>
      </c>
      <c r="DB34" s="20">
        <f t="shared" si="20"/>
        <v>0</v>
      </c>
      <c r="DC34" s="20">
        <f t="shared" si="20"/>
        <v>0</v>
      </c>
      <c r="DD34" s="20">
        <f t="shared" si="20"/>
        <v>0</v>
      </c>
      <c r="DE34" s="20">
        <f t="shared" si="20"/>
        <v>0</v>
      </c>
      <c r="DF34" s="20">
        <f t="shared" si="20"/>
        <v>0</v>
      </c>
      <c r="DG34" s="20">
        <f t="shared" si="20"/>
        <v>0</v>
      </c>
      <c r="DH34" s="20">
        <f t="shared" si="20"/>
        <v>0</v>
      </c>
      <c r="DI34" s="20">
        <f t="shared" si="20"/>
        <v>0</v>
      </c>
      <c r="DJ34" s="20">
        <f t="shared" si="20"/>
        <v>0</v>
      </c>
      <c r="DK34" s="20">
        <f t="shared" si="20"/>
        <v>0</v>
      </c>
      <c r="DL34" s="20">
        <f t="shared" si="20"/>
        <v>0</v>
      </c>
      <c r="DM34" s="20">
        <f t="shared" si="20"/>
        <v>0</v>
      </c>
      <c r="DN34" s="20">
        <f t="shared" si="20"/>
        <v>0</v>
      </c>
      <c r="DO34" s="20">
        <f t="shared" si="18"/>
        <v>5000000</v>
      </c>
      <c r="DP34" s="20">
        <f t="shared" si="10"/>
        <v>0</v>
      </c>
      <c r="DQ34" s="20">
        <f t="shared" si="10"/>
        <v>0</v>
      </c>
      <c r="DR34" s="20">
        <f t="shared" si="10"/>
        <v>0</v>
      </c>
      <c r="DS34" s="20">
        <f t="shared" si="10"/>
        <v>0</v>
      </c>
      <c r="DT34" s="20"/>
      <c r="DU34" s="20">
        <f t="shared" si="11"/>
        <v>0</v>
      </c>
    </row>
    <row r="35" spans="1:130" ht="36.75" hidden="1" customHeight="1" x14ac:dyDescent="0.3">
      <c r="A35" s="25"/>
      <c r="B35" s="221"/>
      <c r="C35" s="16" t="s">
        <v>122</v>
      </c>
      <c r="D35" s="17" t="s">
        <v>123</v>
      </c>
      <c r="E35" s="147">
        <v>510</v>
      </c>
      <c r="F35" s="19" t="s">
        <v>49</v>
      </c>
      <c r="G35" s="20">
        <f t="shared" si="12"/>
        <v>5000000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>
        <v>5000000</v>
      </c>
      <c r="X35" s="20"/>
      <c r="Y35" s="20"/>
      <c r="Z35" s="20"/>
      <c r="AA35" s="20"/>
      <c r="AB35" s="20"/>
      <c r="AC35" s="20"/>
      <c r="AD35" s="21">
        <f t="shared" si="28"/>
        <v>0</v>
      </c>
      <c r="AE35" s="20">
        <f t="shared" si="29"/>
        <v>0</v>
      </c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1">
        <f t="shared" si="14"/>
        <v>1</v>
      </c>
      <c r="BC35" s="20">
        <f t="shared" si="2"/>
        <v>5000000</v>
      </c>
      <c r="BD35" s="20">
        <f t="shared" si="27"/>
        <v>0</v>
      </c>
      <c r="BE35" s="20">
        <f t="shared" si="27"/>
        <v>0</v>
      </c>
      <c r="BF35" s="20">
        <f t="shared" si="27"/>
        <v>0</v>
      </c>
      <c r="BG35" s="20">
        <f t="shared" si="27"/>
        <v>0</v>
      </c>
      <c r="BH35" s="20">
        <f t="shared" si="27"/>
        <v>0</v>
      </c>
      <c r="BI35" s="20">
        <f t="shared" si="27"/>
        <v>0</v>
      </c>
      <c r="BJ35" s="20">
        <f t="shared" si="27"/>
        <v>0</v>
      </c>
      <c r="BK35" s="20">
        <f t="shared" si="27"/>
        <v>0</v>
      </c>
      <c r="BL35" s="20">
        <f t="shared" si="27"/>
        <v>0</v>
      </c>
      <c r="BM35" s="20">
        <f t="shared" si="25"/>
        <v>0</v>
      </c>
      <c r="BN35" s="20">
        <f t="shared" si="25"/>
        <v>0</v>
      </c>
      <c r="BO35" s="20">
        <f t="shared" si="25"/>
        <v>0</v>
      </c>
      <c r="BP35" s="20">
        <f t="shared" si="25"/>
        <v>0</v>
      </c>
      <c r="BQ35" s="20">
        <f t="shared" si="25"/>
        <v>0</v>
      </c>
      <c r="BR35" s="20">
        <f t="shared" si="25"/>
        <v>0</v>
      </c>
      <c r="BS35" s="20">
        <f t="shared" si="25"/>
        <v>5000000</v>
      </c>
      <c r="BT35" s="20">
        <f>X35-AV35</f>
        <v>0</v>
      </c>
      <c r="BU35" s="20">
        <f t="shared" si="19"/>
        <v>0</v>
      </c>
      <c r="BV35" s="20">
        <f t="shared" si="19"/>
        <v>0</v>
      </c>
      <c r="BW35" s="20">
        <f t="shared" si="19"/>
        <v>0</v>
      </c>
      <c r="BX35" s="20"/>
      <c r="BY35" s="20">
        <f t="shared" si="5"/>
        <v>0</v>
      </c>
      <c r="BZ35" s="21">
        <f t="shared" si="24"/>
        <v>0</v>
      </c>
      <c r="CA35" s="20">
        <f t="shared" si="6"/>
        <v>0</v>
      </c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1">
        <f t="shared" si="7"/>
        <v>1</v>
      </c>
      <c r="CY35" s="20">
        <f t="shared" si="8"/>
        <v>5000000</v>
      </c>
      <c r="CZ35" s="20">
        <f t="shared" si="20"/>
        <v>0</v>
      </c>
      <c r="DA35" s="20">
        <f t="shared" si="20"/>
        <v>0</v>
      </c>
      <c r="DB35" s="20">
        <f t="shared" si="20"/>
        <v>0</v>
      </c>
      <c r="DC35" s="20">
        <f t="shared" si="20"/>
        <v>0</v>
      </c>
      <c r="DD35" s="20">
        <f t="shared" si="20"/>
        <v>0</v>
      </c>
      <c r="DE35" s="20">
        <f t="shared" si="20"/>
        <v>0</v>
      </c>
      <c r="DF35" s="20">
        <f t="shared" si="20"/>
        <v>0</v>
      </c>
      <c r="DG35" s="20">
        <f t="shared" si="20"/>
        <v>0</v>
      </c>
      <c r="DH35" s="20">
        <f t="shared" si="20"/>
        <v>0</v>
      </c>
      <c r="DI35" s="20">
        <f t="shared" si="20"/>
        <v>0</v>
      </c>
      <c r="DJ35" s="20">
        <f t="shared" si="20"/>
        <v>0</v>
      </c>
      <c r="DK35" s="20">
        <f t="shared" si="20"/>
        <v>0</v>
      </c>
      <c r="DL35" s="20">
        <f t="shared" si="20"/>
        <v>0</v>
      </c>
      <c r="DM35" s="20">
        <f t="shared" si="20"/>
        <v>0</v>
      </c>
      <c r="DN35" s="20">
        <f t="shared" si="20"/>
        <v>0</v>
      </c>
      <c r="DO35" s="20">
        <f t="shared" si="18"/>
        <v>5000000</v>
      </c>
      <c r="DP35" s="20">
        <f t="shared" si="10"/>
        <v>0</v>
      </c>
      <c r="DQ35" s="20">
        <f t="shared" si="10"/>
        <v>0</v>
      </c>
      <c r="DR35" s="20">
        <f t="shared" si="10"/>
        <v>0</v>
      </c>
      <c r="DS35" s="20">
        <f t="shared" si="10"/>
        <v>0</v>
      </c>
      <c r="DT35" s="20"/>
      <c r="DU35" s="20">
        <f t="shared" si="11"/>
        <v>0</v>
      </c>
    </row>
    <row r="36" spans="1:130" ht="59.25" hidden="1" customHeight="1" x14ac:dyDescent="0.3">
      <c r="A36" s="32"/>
      <c r="B36" s="222"/>
      <c r="C36" s="16" t="s">
        <v>124</v>
      </c>
      <c r="D36" s="17" t="s">
        <v>125</v>
      </c>
      <c r="E36" s="147">
        <v>510</v>
      </c>
      <c r="F36" s="19" t="s">
        <v>49</v>
      </c>
      <c r="G36" s="20">
        <f t="shared" si="12"/>
        <v>5000000</v>
      </c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>
        <v>5000000</v>
      </c>
      <c r="X36" s="20"/>
      <c r="Y36" s="20"/>
      <c r="Z36" s="20"/>
      <c r="AA36" s="20"/>
      <c r="AB36" s="20"/>
      <c r="AC36" s="20"/>
      <c r="AD36" s="21">
        <f t="shared" si="28"/>
        <v>0</v>
      </c>
      <c r="AE36" s="20">
        <f t="shared" si="1"/>
        <v>0</v>
      </c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1">
        <f t="shared" si="14"/>
        <v>1</v>
      </c>
      <c r="BC36" s="20">
        <f t="shared" si="2"/>
        <v>5000000</v>
      </c>
      <c r="BD36" s="20">
        <f t="shared" si="27"/>
        <v>0</v>
      </c>
      <c r="BE36" s="20">
        <f t="shared" si="27"/>
        <v>0</v>
      </c>
      <c r="BF36" s="20">
        <f t="shared" si="27"/>
        <v>0</v>
      </c>
      <c r="BG36" s="20">
        <f t="shared" si="27"/>
        <v>0</v>
      </c>
      <c r="BH36" s="20">
        <f t="shared" si="27"/>
        <v>0</v>
      </c>
      <c r="BI36" s="20">
        <f t="shared" si="27"/>
        <v>0</v>
      </c>
      <c r="BJ36" s="20">
        <f t="shared" si="27"/>
        <v>0</v>
      </c>
      <c r="BK36" s="20">
        <f t="shared" si="27"/>
        <v>0</v>
      </c>
      <c r="BL36" s="20">
        <f t="shared" si="27"/>
        <v>0</v>
      </c>
      <c r="BM36" s="20">
        <f t="shared" si="25"/>
        <v>0</v>
      </c>
      <c r="BN36" s="20">
        <f t="shared" si="25"/>
        <v>0</v>
      </c>
      <c r="BO36" s="20">
        <f t="shared" si="25"/>
        <v>0</v>
      </c>
      <c r="BP36" s="20">
        <f t="shared" si="25"/>
        <v>0</v>
      </c>
      <c r="BQ36" s="20">
        <f t="shared" si="25"/>
        <v>0</v>
      </c>
      <c r="BR36" s="20">
        <f t="shared" si="25"/>
        <v>0</v>
      </c>
      <c r="BS36" s="20">
        <f>W36-AU36</f>
        <v>5000000</v>
      </c>
      <c r="BT36" s="20">
        <f>X36-AV36</f>
        <v>0</v>
      </c>
      <c r="BU36" s="20">
        <f t="shared" si="19"/>
        <v>0</v>
      </c>
      <c r="BV36" s="20">
        <f t="shared" si="19"/>
        <v>0</v>
      </c>
      <c r="BW36" s="20">
        <f t="shared" si="19"/>
        <v>0</v>
      </c>
      <c r="BX36" s="20"/>
      <c r="BY36" s="20">
        <f t="shared" si="5"/>
        <v>0</v>
      </c>
      <c r="BZ36" s="21">
        <f t="shared" si="24"/>
        <v>0</v>
      </c>
      <c r="CA36" s="20">
        <f t="shared" si="6"/>
        <v>0</v>
      </c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1">
        <f t="shared" si="7"/>
        <v>1</v>
      </c>
      <c r="CY36" s="20">
        <f t="shared" si="8"/>
        <v>5000000</v>
      </c>
      <c r="CZ36" s="20">
        <f t="shared" si="20"/>
        <v>0</v>
      </c>
      <c r="DA36" s="20">
        <f t="shared" si="20"/>
        <v>0</v>
      </c>
      <c r="DB36" s="20">
        <f t="shared" si="20"/>
        <v>0</v>
      </c>
      <c r="DC36" s="20">
        <f t="shared" si="20"/>
        <v>0</v>
      </c>
      <c r="DD36" s="20">
        <f t="shared" si="20"/>
        <v>0</v>
      </c>
      <c r="DE36" s="20">
        <f t="shared" si="20"/>
        <v>0</v>
      </c>
      <c r="DF36" s="20">
        <f t="shared" si="20"/>
        <v>0</v>
      </c>
      <c r="DG36" s="20">
        <f t="shared" si="20"/>
        <v>0</v>
      </c>
      <c r="DH36" s="20">
        <f t="shared" si="20"/>
        <v>0</v>
      </c>
      <c r="DI36" s="20">
        <f t="shared" si="20"/>
        <v>0</v>
      </c>
      <c r="DJ36" s="20">
        <f t="shared" si="20"/>
        <v>0</v>
      </c>
      <c r="DK36" s="20">
        <f t="shared" si="20"/>
        <v>0</v>
      </c>
      <c r="DL36" s="20">
        <f t="shared" si="20"/>
        <v>0</v>
      </c>
      <c r="DM36" s="20">
        <f t="shared" si="20"/>
        <v>0</v>
      </c>
      <c r="DN36" s="20">
        <f t="shared" si="20"/>
        <v>0</v>
      </c>
      <c r="DO36" s="20">
        <f t="shared" si="18"/>
        <v>5000000</v>
      </c>
      <c r="DP36" s="20">
        <f t="shared" si="10"/>
        <v>0</v>
      </c>
      <c r="DQ36" s="20">
        <f t="shared" si="10"/>
        <v>0</v>
      </c>
      <c r="DR36" s="20">
        <f t="shared" si="10"/>
        <v>0</v>
      </c>
      <c r="DS36" s="20">
        <f t="shared" si="10"/>
        <v>0</v>
      </c>
      <c r="DT36" s="20"/>
      <c r="DU36" s="20">
        <f t="shared" si="11"/>
        <v>0</v>
      </c>
    </row>
    <row r="37" spans="1:130" s="38" customFormat="1" ht="17.25" customHeight="1" thickBot="1" x14ac:dyDescent="0.35">
      <c r="A37" s="33"/>
      <c r="B37" s="272" t="s">
        <v>126</v>
      </c>
      <c r="C37" s="273"/>
      <c r="D37" s="273"/>
      <c r="E37" s="274"/>
      <c r="F37" s="157"/>
      <c r="G37" s="35">
        <f>SUM(G4:G36)</f>
        <v>3775071443</v>
      </c>
      <c r="H37" s="35">
        <f t="shared" ref="H37:AC37" si="30">SUM(H4:H36)</f>
        <v>0</v>
      </c>
      <c r="I37" s="35">
        <f t="shared" si="30"/>
        <v>1141800000</v>
      </c>
      <c r="J37" s="35">
        <f t="shared" si="30"/>
        <v>80644090</v>
      </c>
      <c r="K37" s="35">
        <f t="shared" si="30"/>
        <v>0</v>
      </c>
      <c r="L37" s="35">
        <f t="shared" si="30"/>
        <v>0</v>
      </c>
      <c r="M37" s="35">
        <f t="shared" si="30"/>
        <v>244096406</v>
      </c>
      <c r="N37" s="35">
        <f t="shared" si="30"/>
        <v>300000000</v>
      </c>
      <c r="O37" s="35">
        <f t="shared" si="30"/>
        <v>50000000</v>
      </c>
      <c r="P37" s="35">
        <f t="shared" si="30"/>
        <v>0</v>
      </c>
      <c r="Q37" s="35">
        <f t="shared" si="30"/>
        <v>40000000</v>
      </c>
      <c r="R37" s="35">
        <f t="shared" si="30"/>
        <v>0</v>
      </c>
      <c r="S37" s="35">
        <f t="shared" si="30"/>
        <v>0</v>
      </c>
      <c r="T37" s="35">
        <f t="shared" si="30"/>
        <v>51586236</v>
      </c>
      <c r="U37" s="35">
        <f t="shared" si="30"/>
        <v>0</v>
      </c>
      <c r="V37" s="35">
        <f t="shared" si="30"/>
        <v>30000000</v>
      </c>
      <c r="W37" s="35">
        <f t="shared" si="30"/>
        <v>312000000</v>
      </c>
      <c r="X37" s="35">
        <f t="shared" si="30"/>
        <v>54000000</v>
      </c>
      <c r="Y37" s="35">
        <f t="shared" si="30"/>
        <v>0</v>
      </c>
      <c r="Z37" s="35">
        <f t="shared" si="30"/>
        <v>0</v>
      </c>
      <c r="AA37" s="35">
        <f t="shared" si="30"/>
        <v>0</v>
      </c>
      <c r="AB37" s="35">
        <f t="shared" si="30"/>
        <v>972811018</v>
      </c>
      <c r="AC37" s="35">
        <f t="shared" si="30"/>
        <v>498133693</v>
      </c>
      <c r="AD37" s="36">
        <f t="shared" si="28"/>
        <v>0.22952558119308683</v>
      </c>
      <c r="AE37" s="178">
        <f t="shared" ref="AE37:BA37" si="31">SUM(AE4:AE36)</f>
        <v>866475467</v>
      </c>
      <c r="AF37" s="37">
        <f t="shared" si="31"/>
        <v>0</v>
      </c>
      <c r="AG37" s="37">
        <f t="shared" si="31"/>
        <v>658218343</v>
      </c>
      <c r="AH37" s="37">
        <f t="shared" si="31"/>
        <v>0</v>
      </c>
      <c r="AI37" s="37">
        <f t="shared" si="31"/>
        <v>0</v>
      </c>
      <c r="AJ37" s="37">
        <f t="shared" si="31"/>
        <v>0</v>
      </c>
      <c r="AK37" s="37">
        <f t="shared" si="31"/>
        <v>0</v>
      </c>
      <c r="AL37" s="37">
        <f t="shared" si="31"/>
        <v>0</v>
      </c>
      <c r="AM37" s="37">
        <f t="shared" si="31"/>
        <v>0</v>
      </c>
      <c r="AN37" s="37">
        <f t="shared" si="31"/>
        <v>0</v>
      </c>
      <c r="AO37" s="37">
        <f t="shared" si="31"/>
        <v>0</v>
      </c>
      <c r="AP37" s="37">
        <f t="shared" si="31"/>
        <v>0</v>
      </c>
      <c r="AQ37" s="37">
        <f t="shared" si="31"/>
        <v>0</v>
      </c>
      <c r="AR37" s="37">
        <f t="shared" si="31"/>
        <v>0</v>
      </c>
      <c r="AS37" s="37">
        <f t="shared" si="31"/>
        <v>0</v>
      </c>
      <c r="AT37" s="37">
        <f t="shared" si="31"/>
        <v>0</v>
      </c>
      <c r="AU37" s="37">
        <f t="shared" si="31"/>
        <v>93675820</v>
      </c>
      <c r="AV37" s="37">
        <f t="shared" si="31"/>
        <v>0</v>
      </c>
      <c r="AW37" s="37">
        <f t="shared" si="31"/>
        <v>0</v>
      </c>
      <c r="AX37" s="37">
        <f t="shared" si="31"/>
        <v>0</v>
      </c>
      <c r="AY37" s="37">
        <f t="shared" si="31"/>
        <v>0</v>
      </c>
      <c r="AZ37" s="37"/>
      <c r="BA37" s="37">
        <f t="shared" si="31"/>
        <v>114581304</v>
      </c>
      <c r="BB37" s="36">
        <f t="shared" si="14"/>
        <v>0.77047441880691314</v>
      </c>
      <c r="BC37" s="178">
        <f t="shared" ref="BC37:BY37" si="32">SUM(BC4:BC36)</f>
        <v>2908595976</v>
      </c>
      <c r="BD37" s="37">
        <f t="shared" si="32"/>
        <v>0</v>
      </c>
      <c r="BE37" s="37">
        <f t="shared" si="32"/>
        <v>483581657</v>
      </c>
      <c r="BF37" s="37">
        <f t="shared" si="32"/>
        <v>80644090</v>
      </c>
      <c r="BG37" s="37">
        <f t="shared" si="32"/>
        <v>0</v>
      </c>
      <c r="BH37" s="37">
        <f t="shared" si="32"/>
        <v>0</v>
      </c>
      <c r="BI37" s="37">
        <f t="shared" si="32"/>
        <v>244096406</v>
      </c>
      <c r="BJ37" s="37">
        <f t="shared" si="32"/>
        <v>300000000</v>
      </c>
      <c r="BK37" s="37">
        <f t="shared" si="32"/>
        <v>50000000</v>
      </c>
      <c r="BL37" s="37">
        <f t="shared" si="32"/>
        <v>0</v>
      </c>
      <c r="BM37" s="37">
        <f t="shared" si="32"/>
        <v>40000000</v>
      </c>
      <c r="BN37" s="37">
        <f t="shared" si="32"/>
        <v>0</v>
      </c>
      <c r="BO37" s="37">
        <f t="shared" si="32"/>
        <v>0</v>
      </c>
      <c r="BP37" s="37">
        <f t="shared" si="32"/>
        <v>51586236</v>
      </c>
      <c r="BQ37" s="37">
        <f t="shared" si="32"/>
        <v>0</v>
      </c>
      <c r="BR37" s="37">
        <f t="shared" si="32"/>
        <v>30000000</v>
      </c>
      <c r="BS37" s="37">
        <f t="shared" si="32"/>
        <v>218324180</v>
      </c>
      <c r="BT37" s="37">
        <f t="shared" si="32"/>
        <v>54000000</v>
      </c>
      <c r="BU37" s="37">
        <f t="shared" si="32"/>
        <v>0</v>
      </c>
      <c r="BV37" s="37">
        <f t="shared" si="32"/>
        <v>0</v>
      </c>
      <c r="BW37" s="37">
        <f t="shared" si="32"/>
        <v>0</v>
      </c>
      <c r="BX37" s="37">
        <f t="shared" si="32"/>
        <v>972811018</v>
      </c>
      <c r="BY37" s="37">
        <f t="shared" si="32"/>
        <v>383552389</v>
      </c>
      <c r="BZ37" s="36">
        <f t="shared" si="24"/>
        <v>7.9340971031260032E-2</v>
      </c>
      <c r="CA37" s="178">
        <f t="shared" ref="CA37:CW37" si="33">SUM(CA4:CA36)</f>
        <v>299517834</v>
      </c>
      <c r="CB37" s="37">
        <f t="shared" si="33"/>
        <v>0</v>
      </c>
      <c r="CC37" s="37">
        <f t="shared" si="33"/>
        <v>208864056</v>
      </c>
      <c r="CD37" s="37">
        <f t="shared" si="33"/>
        <v>0</v>
      </c>
      <c r="CE37" s="37">
        <f t="shared" si="33"/>
        <v>0</v>
      </c>
      <c r="CF37" s="37">
        <f t="shared" si="33"/>
        <v>0</v>
      </c>
      <c r="CG37" s="37">
        <f t="shared" si="33"/>
        <v>0</v>
      </c>
      <c r="CH37" s="37">
        <f t="shared" si="33"/>
        <v>0</v>
      </c>
      <c r="CI37" s="37">
        <f t="shared" si="33"/>
        <v>0</v>
      </c>
      <c r="CJ37" s="37">
        <f t="shared" si="33"/>
        <v>0</v>
      </c>
      <c r="CK37" s="37">
        <f t="shared" si="33"/>
        <v>0</v>
      </c>
      <c r="CL37" s="37">
        <f t="shared" si="33"/>
        <v>0</v>
      </c>
      <c r="CM37" s="37">
        <f t="shared" si="33"/>
        <v>0</v>
      </c>
      <c r="CN37" s="37">
        <f t="shared" si="33"/>
        <v>0</v>
      </c>
      <c r="CO37" s="37">
        <f t="shared" si="33"/>
        <v>0</v>
      </c>
      <c r="CP37" s="37">
        <f t="shared" si="33"/>
        <v>0</v>
      </c>
      <c r="CQ37" s="37">
        <f t="shared" si="33"/>
        <v>26182476</v>
      </c>
      <c r="CR37" s="37">
        <f t="shared" si="33"/>
        <v>0</v>
      </c>
      <c r="CS37" s="37">
        <f t="shared" si="33"/>
        <v>0</v>
      </c>
      <c r="CT37" s="37">
        <f t="shared" si="33"/>
        <v>0</v>
      </c>
      <c r="CU37" s="37">
        <f t="shared" si="33"/>
        <v>0</v>
      </c>
      <c r="CV37" s="37"/>
      <c r="CW37" s="37">
        <f t="shared" si="33"/>
        <v>64471302</v>
      </c>
      <c r="CX37" s="36">
        <f t="shared" si="7"/>
        <v>0.92065902896873997</v>
      </c>
      <c r="CY37" s="178">
        <f t="shared" ref="CY37:DU37" si="34">SUM(CY4:CY36)</f>
        <v>3475553609</v>
      </c>
      <c r="CZ37" s="37">
        <f t="shared" si="34"/>
        <v>0</v>
      </c>
      <c r="DA37" s="37">
        <f t="shared" si="34"/>
        <v>932935944</v>
      </c>
      <c r="DB37" s="37">
        <f t="shared" si="34"/>
        <v>80644090</v>
      </c>
      <c r="DC37" s="37">
        <f t="shared" si="34"/>
        <v>0</v>
      </c>
      <c r="DD37" s="37">
        <f t="shared" si="34"/>
        <v>0</v>
      </c>
      <c r="DE37" s="37">
        <f t="shared" si="34"/>
        <v>244096406</v>
      </c>
      <c r="DF37" s="37">
        <f t="shared" si="34"/>
        <v>300000000</v>
      </c>
      <c r="DG37" s="37">
        <f t="shared" si="34"/>
        <v>50000000</v>
      </c>
      <c r="DH37" s="37">
        <f t="shared" si="34"/>
        <v>0</v>
      </c>
      <c r="DI37" s="37">
        <f t="shared" si="34"/>
        <v>40000000</v>
      </c>
      <c r="DJ37" s="37">
        <f t="shared" si="34"/>
        <v>0</v>
      </c>
      <c r="DK37" s="37">
        <f t="shared" si="34"/>
        <v>0</v>
      </c>
      <c r="DL37" s="37">
        <f t="shared" si="34"/>
        <v>51586236</v>
      </c>
      <c r="DM37" s="37">
        <f t="shared" si="34"/>
        <v>0</v>
      </c>
      <c r="DN37" s="37">
        <f t="shared" si="34"/>
        <v>30000000</v>
      </c>
      <c r="DO37" s="37">
        <f t="shared" si="34"/>
        <v>285817524</v>
      </c>
      <c r="DP37" s="37">
        <f t="shared" si="34"/>
        <v>54000000</v>
      </c>
      <c r="DQ37" s="37">
        <f t="shared" si="34"/>
        <v>0</v>
      </c>
      <c r="DR37" s="37">
        <f t="shared" si="34"/>
        <v>0</v>
      </c>
      <c r="DS37" s="37">
        <f t="shared" si="34"/>
        <v>0</v>
      </c>
      <c r="DT37" s="37">
        <f t="shared" si="34"/>
        <v>972811018</v>
      </c>
      <c r="DU37" s="37">
        <f t="shared" si="34"/>
        <v>433662391</v>
      </c>
      <c r="DW37" s="277" t="s">
        <v>398</v>
      </c>
      <c r="DX37" s="282">
        <f>+G37</f>
        <v>3775071443</v>
      </c>
      <c r="DY37" s="282">
        <f>+CA37</f>
        <v>299517834</v>
      </c>
      <c r="DZ37" s="283">
        <f>+BZ37</f>
        <v>7.9340971031260032E-2</v>
      </c>
    </row>
    <row r="38" spans="1:130" ht="36" hidden="1" customHeight="1" thickTop="1" x14ac:dyDescent="0.3">
      <c r="A38" s="15" t="s">
        <v>127</v>
      </c>
      <c r="B38" s="216" t="s">
        <v>128</v>
      </c>
      <c r="C38" s="158" t="s">
        <v>129</v>
      </c>
      <c r="D38" s="146" t="s">
        <v>130</v>
      </c>
      <c r="E38" s="146">
        <v>410</v>
      </c>
      <c r="F38" s="159" t="s">
        <v>131</v>
      </c>
      <c r="G38" s="20">
        <f t="shared" si="12"/>
        <v>105848404</v>
      </c>
      <c r="H38" s="20"/>
      <c r="I38" s="20"/>
      <c r="J38" s="20"/>
      <c r="K38" s="20"/>
      <c r="L38" s="20"/>
      <c r="M38" s="20"/>
      <c r="N38" s="20">
        <v>105848404</v>
      </c>
      <c r="O38" s="29"/>
      <c r="P38" s="29"/>
      <c r="Q38" s="29"/>
      <c r="R38" s="24"/>
      <c r="S38" s="24"/>
      <c r="T38" s="24"/>
      <c r="U38" s="24"/>
      <c r="V38" s="29"/>
      <c r="W38" s="20"/>
      <c r="X38" s="29"/>
      <c r="Y38" s="29"/>
      <c r="Z38" s="29"/>
      <c r="AA38" s="29"/>
      <c r="AB38" s="29"/>
      <c r="AC38" s="29"/>
      <c r="AD38" s="39">
        <f t="shared" si="28"/>
        <v>8.0945953611166396E-2</v>
      </c>
      <c r="AE38" s="20">
        <f t="shared" ref="AE38:AE77" si="35">SUM(AF38:BA38)</f>
        <v>8568000</v>
      </c>
      <c r="AF38" s="20"/>
      <c r="AG38" s="20"/>
      <c r="AH38" s="20"/>
      <c r="AI38" s="20"/>
      <c r="AJ38" s="20"/>
      <c r="AK38" s="20"/>
      <c r="AL38" s="20">
        <f>+'[1]FEBRERO 2019'!$P$407</f>
        <v>8568000</v>
      </c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39">
        <f t="shared" si="14"/>
        <v>0.91905404638883359</v>
      </c>
      <c r="BC38" s="20">
        <f>SUM(BD38:BY38)</f>
        <v>97280404</v>
      </c>
      <c r="BD38" s="20">
        <f t="shared" ref="BD38:BS53" si="36">H38-AF38</f>
        <v>0</v>
      </c>
      <c r="BE38" s="20">
        <f t="shared" si="36"/>
        <v>0</v>
      </c>
      <c r="BF38" s="20">
        <f t="shared" si="36"/>
        <v>0</v>
      </c>
      <c r="BG38" s="20">
        <f t="shared" si="36"/>
        <v>0</v>
      </c>
      <c r="BH38" s="20">
        <f t="shared" si="36"/>
        <v>0</v>
      </c>
      <c r="BI38" s="20">
        <f t="shared" si="36"/>
        <v>0</v>
      </c>
      <c r="BJ38" s="20">
        <f t="shared" si="36"/>
        <v>97280404</v>
      </c>
      <c r="BK38" s="20">
        <f t="shared" si="36"/>
        <v>0</v>
      </c>
      <c r="BL38" s="20">
        <f t="shared" si="36"/>
        <v>0</v>
      </c>
      <c r="BM38" s="20">
        <f t="shared" si="36"/>
        <v>0</v>
      </c>
      <c r="BN38" s="20">
        <f t="shared" si="36"/>
        <v>0</v>
      </c>
      <c r="BO38" s="20">
        <f t="shared" si="36"/>
        <v>0</v>
      </c>
      <c r="BP38" s="20">
        <f t="shared" si="36"/>
        <v>0</v>
      </c>
      <c r="BQ38" s="20">
        <f t="shared" si="36"/>
        <v>0</v>
      </c>
      <c r="BR38" s="20">
        <f t="shared" si="36"/>
        <v>0</v>
      </c>
      <c r="BS38" s="20">
        <f t="shared" si="36"/>
        <v>0</v>
      </c>
      <c r="BT38" s="20">
        <f t="shared" ref="BT38:BW53" si="37">X38-AV38</f>
        <v>0</v>
      </c>
      <c r="BU38" s="20">
        <f t="shared" si="37"/>
        <v>0</v>
      </c>
      <c r="BV38" s="20">
        <f t="shared" si="37"/>
        <v>0</v>
      </c>
      <c r="BW38" s="20">
        <f t="shared" si="37"/>
        <v>0</v>
      </c>
      <c r="BX38" s="20"/>
      <c r="BY38" s="20">
        <f t="shared" ref="BY38:BY77" si="38">AC38-BA38</f>
        <v>0</v>
      </c>
      <c r="BZ38" s="39">
        <f t="shared" si="24"/>
        <v>0</v>
      </c>
      <c r="CA38" s="40">
        <f t="shared" ref="CA38:CA74" si="39">SUM(CB38:CW38)</f>
        <v>0</v>
      </c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39">
        <f t="shared" si="7"/>
        <v>1</v>
      </c>
      <c r="CY38" s="20">
        <f>SUM(CZ38:DU38)</f>
        <v>105848404</v>
      </c>
      <c r="CZ38" s="20">
        <f t="shared" ref="CZ38:DO53" si="40">H38-CB38</f>
        <v>0</v>
      </c>
      <c r="DA38" s="20">
        <f t="shared" si="40"/>
        <v>0</v>
      </c>
      <c r="DB38" s="20">
        <f t="shared" si="40"/>
        <v>0</v>
      </c>
      <c r="DC38" s="20">
        <f t="shared" si="40"/>
        <v>0</v>
      </c>
      <c r="DD38" s="20">
        <f t="shared" si="40"/>
        <v>0</v>
      </c>
      <c r="DE38" s="20">
        <f t="shared" si="40"/>
        <v>0</v>
      </c>
      <c r="DF38" s="20">
        <f t="shared" si="40"/>
        <v>105848404</v>
      </c>
      <c r="DG38" s="20">
        <f t="shared" si="40"/>
        <v>0</v>
      </c>
      <c r="DH38" s="20">
        <f t="shared" si="40"/>
        <v>0</v>
      </c>
      <c r="DI38" s="20">
        <f t="shared" si="40"/>
        <v>0</v>
      </c>
      <c r="DJ38" s="20">
        <f t="shared" si="40"/>
        <v>0</v>
      </c>
      <c r="DK38" s="20">
        <f t="shared" si="40"/>
        <v>0</v>
      </c>
      <c r="DL38" s="20">
        <f t="shared" si="40"/>
        <v>0</v>
      </c>
      <c r="DM38" s="20">
        <f t="shared" si="40"/>
        <v>0</v>
      </c>
      <c r="DN38" s="20">
        <f t="shared" si="40"/>
        <v>0</v>
      </c>
      <c r="DO38" s="20">
        <f t="shared" si="40"/>
        <v>0</v>
      </c>
      <c r="DP38" s="20">
        <f t="shared" ref="DP38:DS53" si="41">X38-CR38</f>
        <v>0</v>
      </c>
      <c r="DQ38" s="20">
        <f t="shared" si="41"/>
        <v>0</v>
      </c>
      <c r="DR38" s="20">
        <f t="shared" si="41"/>
        <v>0</v>
      </c>
      <c r="DS38" s="20">
        <f t="shared" si="41"/>
        <v>0</v>
      </c>
      <c r="DT38" s="20"/>
      <c r="DU38" s="20">
        <f t="shared" ref="DU38:DU77" si="42">AC38-CW38</f>
        <v>0</v>
      </c>
      <c r="DX38" s="282">
        <f t="shared" ref="DX38:DX101" si="43">+G38</f>
        <v>105848404</v>
      </c>
    </row>
    <row r="39" spans="1:130" ht="48" hidden="1" customHeight="1" x14ac:dyDescent="0.3">
      <c r="A39" s="25"/>
      <c r="B39" s="216"/>
      <c r="C39" s="158" t="s">
        <v>132</v>
      </c>
      <c r="D39" s="146" t="s">
        <v>133</v>
      </c>
      <c r="E39" s="146">
        <v>410</v>
      </c>
      <c r="F39" s="159" t="s">
        <v>131</v>
      </c>
      <c r="G39" s="20">
        <f t="shared" si="12"/>
        <v>356000000</v>
      </c>
      <c r="H39" s="20"/>
      <c r="I39" s="20"/>
      <c r="J39" s="20"/>
      <c r="K39" s="20"/>
      <c r="L39" s="20"/>
      <c r="M39" s="20"/>
      <c r="N39" s="20">
        <f>200000000+156000000</f>
        <v>356000000</v>
      </c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1">
        <f t="shared" si="28"/>
        <v>4.5737449438202245E-2</v>
      </c>
      <c r="AE39" s="20">
        <f t="shared" si="35"/>
        <v>16282532</v>
      </c>
      <c r="AF39" s="20"/>
      <c r="AG39" s="20"/>
      <c r="AH39" s="20"/>
      <c r="AI39" s="20"/>
      <c r="AJ39" s="20"/>
      <c r="AK39" s="20"/>
      <c r="AL39" s="20">
        <f>+'[1]FEBRERO 2019'!$P$414</f>
        <v>16282532</v>
      </c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1">
        <f t="shared" si="14"/>
        <v>0.95426255056179776</v>
      </c>
      <c r="BC39" s="20">
        <f t="shared" ref="BC39:BC77" si="44">SUM(BD39:BY39)</f>
        <v>339717468</v>
      </c>
      <c r="BD39" s="20">
        <f t="shared" si="36"/>
        <v>0</v>
      </c>
      <c r="BE39" s="20">
        <f t="shared" si="36"/>
        <v>0</v>
      </c>
      <c r="BF39" s="20">
        <f t="shared" si="36"/>
        <v>0</v>
      </c>
      <c r="BG39" s="20">
        <f t="shared" si="36"/>
        <v>0</v>
      </c>
      <c r="BH39" s="20">
        <f t="shared" si="36"/>
        <v>0</v>
      </c>
      <c r="BI39" s="20">
        <f t="shared" si="36"/>
        <v>0</v>
      </c>
      <c r="BJ39" s="20">
        <f t="shared" si="36"/>
        <v>339717468</v>
      </c>
      <c r="BK39" s="20">
        <f t="shared" si="36"/>
        <v>0</v>
      </c>
      <c r="BL39" s="20">
        <f t="shared" si="36"/>
        <v>0</v>
      </c>
      <c r="BM39" s="20">
        <f t="shared" si="36"/>
        <v>0</v>
      </c>
      <c r="BN39" s="20">
        <f t="shared" si="36"/>
        <v>0</v>
      </c>
      <c r="BO39" s="20">
        <f t="shared" si="36"/>
        <v>0</v>
      </c>
      <c r="BP39" s="20">
        <f t="shared" si="36"/>
        <v>0</v>
      </c>
      <c r="BQ39" s="20">
        <f t="shared" si="36"/>
        <v>0</v>
      </c>
      <c r="BR39" s="20">
        <f t="shared" si="36"/>
        <v>0</v>
      </c>
      <c r="BS39" s="20">
        <f t="shared" si="36"/>
        <v>0</v>
      </c>
      <c r="BT39" s="20">
        <f t="shared" si="37"/>
        <v>0</v>
      </c>
      <c r="BU39" s="20">
        <f t="shared" si="37"/>
        <v>0</v>
      </c>
      <c r="BV39" s="20">
        <f t="shared" si="37"/>
        <v>0</v>
      </c>
      <c r="BW39" s="20">
        <f t="shared" si="37"/>
        <v>0</v>
      </c>
      <c r="BX39" s="20"/>
      <c r="BY39" s="20">
        <f t="shared" si="38"/>
        <v>0</v>
      </c>
      <c r="BZ39" s="21">
        <f t="shared" si="24"/>
        <v>2.1573033707865168E-2</v>
      </c>
      <c r="CA39" s="20">
        <f t="shared" si="39"/>
        <v>7680000</v>
      </c>
      <c r="CB39" s="20"/>
      <c r="CC39" s="20"/>
      <c r="CD39" s="20"/>
      <c r="CE39" s="20"/>
      <c r="CF39" s="20"/>
      <c r="CG39" s="20"/>
      <c r="CH39" s="20">
        <f>+'[2]ENERO 2019'!$H$363</f>
        <v>7680000</v>
      </c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1">
        <f t="shared" si="7"/>
        <v>0.97842696629213488</v>
      </c>
      <c r="CY39" s="20">
        <f t="shared" ref="CY39:CY114" si="45">SUM(CZ39:DU39)</f>
        <v>348320000</v>
      </c>
      <c r="CZ39" s="20">
        <f t="shared" si="40"/>
        <v>0</v>
      </c>
      <c r="DA39" s="20">
        <f t="shared" si="40"/>
        <v>0</v>
      </c>
      <c r="DB39" s="20">
        <f t="shared" si="40"/>
        <v>0</v>
      </c>
      <c r="DC39" s="20">
        <f t="shared" si="40"/>
        <v>0</v>
      </c>
      <c r="DD39" s="20">
        <f t="shared" si="40"/>
        <v>0</v>
      </c>
      <c r="DE39" s="20">
        <f t="shared" si="40"/>
        <v>0</v>
      </c>
      <c r="DF39" s="20">
        <f t="shared" si="40"/>
        <v>348320000</v>
      </c>
      <c r="DG39" s="20">
        <f t="shared" si="40"/>
        <v>0</v>
      </c>
      <c r="DH39" s="20">
        <f t="shared" si="40"/>
        <v>0</v>
      </c>
      <c r="DI39" s="20">
        <f t="shared" si="40"/>
        <v>0</v>
      </c>
      <c r="DJ39" s="20">
        <f t="shared" si="40"/>
        <v>0</v>
      </c>
      <c r="DK39" s="20">
        <f t="shared" si="40"/>
        <v>0</v>
      </c>
      <c r="DL39" s="20">
        <f t="shared" si="40"/>
        <v>0</v>
      </c>
      <c r="DM39" s="20">
        <f t="shared" si="40"/>
        <v>0</v>
      </c>
      <c r="DN39" s="20">
        <f t="shared" si="40"/>
        <v>0</v>
      </c>
      <c r="DO39" s="20">
        <f t="shared" si="40"/>
        <v>0</v>
      </c>
      <c r="DP39" s="20">
        <f t="shared" si="41"/>
        <v>0</v>
      </c>
      <c r="DQ39" s="20">
        <f t="shared" si="41"/>
        <v>0</v>
      </c>
      <c r="DR39" s="20">
        <f t="shared" si="41"/>
        <v>0</v>
      </c>
      <c r="DS39" s="20">
        <f t="shared" si="41"/>
        <v>0</v>
      </c>
      <c r="DT39" s="20"/>
      <c r="DU39" s="20">
        <f t="shared" si="42"/>
        <v>0</v>
      </c>
      <c r="DX39" s="282">
        <f t="shared" si="43"/>
        <v>356000000</v>
      </c>
    </row>
    <row r="40" spans="1:130" ht="41.25" hidden="1" customHeight="1" x14ac:dyDescent="0.3">
      <c r="A40" s="25"/>
      <c r="B40" s="216"/>
      <c r="C40" s="160" t="s">
        <v>134</v>
      </c>
      <c r="D40" s="161" t="s">
        <v>135</v>
      </c>
      <c r="E40" s="161">
        <v>410</v>
      </c>
      <c r="F40" s="162" t="s">
        <v>136</v>
      </c>
      <c r="G40" s="20">
        <f t="shared" si="12"/>
        <v>697248866</v>
      </c>
      <c r="H40" s="20"/>
      <c r="I40" s="20"/>
      <c r="J40" s="20"/>
      <c r="K40" s="20"/>
      <c r="L40" s="20"/>
      <c r="M40" s="20"/>
      <c r="N40" s="20">
        <f>250000000+410489538</f>
        <v>660489538</v>
      </c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>
        <f>36759328</f>
        <v>36759328</v>
      </c>
      <c r="AD40" s="21">
        <f t="shared" si="28"/>
        <v>0.36336218293684541</v>
      </c>
      <c r="AE40" s="20">
        <f t="shared" si="35"/>
        <v>253353870</v>
      </c>
      <c r="AF40" s="20"/>
      <c r="AG40" s="20"/>
      <c r="AH40" s="20"/>
      <c r="AI40" s="20"/>
      <c r="AJ40" s="20"/>
      <c r="AK40" s="20"/>
      <c r="AL40" s="20">
        <f>+'[2]ENERO 2019'!$P$372</f>
        <v>250000000</v>
      </c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>
        <f>+'[1]FEBRERO 2019'!$G$431</f>
        <v>3353870</v>
      </c>
      <c r="BB40" s="21">
        <f t="shared" si="14"/>
        <v>0.63663781706315459</v>
      </c>
      <c r="BC40" s="20">
        <f t="shared" si="44"/>
        <v>443894996</v>
      </c>
      <c r="BD40" s="20">
        <f t="shared" si="36"/>
        <v>0</v>
      </c>
      <c r="BE40" s="20">
        <f t="shared" si="36"/>
        <v>0</v>
      </c>
      <c r="BF40" s="20">
        <f t="shared" si="36"/>
        <v>0</v>
      </c>
      <c r="BG40" s="20">
        <f t="shared" si="36"/>
        <v>0</v>
      </c>
      <c r="BH40" s="20">
        <f t="shared" si="36"/>
        <v>0</v>
      </c>
      <c r="BI40" s="20">
        <f t="shared" si="36"/>
        <v>0</v>
      </c>
      <c r="BJ40" s="20">
        <f t="shared" si="36"/>
        <v>410489538</v>
      </c>
      <c r="BK40" s="20">
        <f t="shared" si="36"/>
        <v>0</v>
      </c>
      <c r="BL40" s="20">
        <f t="shared" si="36"/>
        <v>0</v>
      </c>
      <c r="BM40" s="20">
        <f t="shared" si="36"/>
        <v>0</v>
      </c>
      <c r="BN40" s="20">
        <f t="shared" si="36"/>
        <v>0</v>
      </c>
      <c r="BO40" s="20">
        <f t="shared" si="36"/>
        <v>0</v>
      </c>
      <c r="BP40" s="20">
        <f t="shared" si="36"/>
        <v>0</v>
      </c>
      <c r="BQ40" s="20">
        <f t="shared" si="36"/>
        <v>0</v>
      </c>
      <c r="BR40" s="20">
        <f t="shared" si="36"/>
        <v>0</v>
      </c>
      <c r="BS40" s="20">
        <f t="shared" si="36"/>
        <v>0</v>
      </c>
      <c r="BT40" s="20">
        <f t="shared" si="37"/>
        <v>0</v>
      </c>
      <c r="BU40" s="20">
        <f t="shared" si="37"/>
        <v>0</v>
      </c>
      <c r="BV40" s="20">
        <f t="shared" si="37"/>
        <v>0</v>
      </c>
      <c r="BW40" s="20">
        <f t="shared" si="37"/>
        <v>0</v>
      </c>
      <c r="BX40" s="20"/>
      <c r="BY40" s="20">
        <f t="shared" si="38"/>
        <v>33405458</v>
      </c>
      <c r="BZ40" s="21">
        <f t="shared" si="24"/>
        <v>4.2790012942093475E-2</v>
      </c>
      <c r="CA40" s="20">
        <f t="shared" si="39"/>
        <v>29835288</v>
      </c>
      <c r="CB40" s="20"/>
      <c r="CC40" s="20"/>
      <c r="CD40" s="20"/>
      <c r="CE40" s="20"/>
      <c r="CF40" s="20"/>
      <c r="CG40" s="20"/>
      <c r="CH40" s="20">
        <f>+'[1]FEBRERO 2019'!$H$423</f>
        <v>29835288</v>
      </c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1">
        <f t="shared" si="7"/>
        <v>0.9572099870579065</v>
      </c>
      <c r="CY40" s="20">
        <f t="shared" si="45"/>
        <v>667413578</v>
      </c>
      <c r="CZ40" s="20">
        <f t="shared" si="40"/>
        <v>0</v>
      </c>
      <c r="DA40" s="20">
        <f t="shared" si="40"/>
        <v>0</v>
      </c>
      <c r="DB40" s="20">
        <f t="shared" si="40"/>
        <v>0</v>
      </c>
      <c r="DC40" s="20">
        <f t="shared" si="40"/>
        <v>0</v>
      </c>
      <c r="DD40" s="20">
        <f t="shared" si="40"/>
        <v>0</v>
      </c>
      <c r="DE40" s="20">
        <f t="shared" si="40"/>
        <v>0</v>
      </c>
      <c r="DF40" s="20">
        <f t="shared" si="40"/>
        <v>630654250</v>
      </c>
      <c r="DG40" s="20">
        <f t="shared" si="40"/>
        <v>0</v>
      </c>
      <c r="DH40" s="20">
        <f t="shared" si="40"/>
        <v>0</v>
      </c>
      <c r="DI40" s="20">
        <f t="shared" si="40"/>
        <v>0</v>
      </c>
      <c r="DJ40" s="20">
        <f t="shared" si="40"/>
        <v>0</v>
      </c>
      <c r="DK40" s="20">
        <f t="shared" si="40"/>
        <v>0</v>
      </c>
      <c r="DL40" s="20">
        <f t="shared" si="40"/>
        <v>0</v>
      </c>
      <c r="DM40" s="20">
        <f t="shared" si="40"/>
        <v>0</v>
      </c>
      <c r="DN40" s="20">
        <f t="shared" si="40"/>
        <v>0</v>
      </c>
      <c r="DO40" s="20">
        <f t="shared" si="40"/>
        <v>0</v>
      </c>
      <c r="DP40" s="20">
        <f t="shared" si="41"/>
        <v>0</v>
      </c>
      <c r="DQ40" s="20">
        <f t="shared" si="41"/>
        <v>0</v>
      </c>
      <c r="DR40" s="20">
        <f t="shared" si="41"/>
        <v>0</v>
      </c>
      <c r="DS40" s="20">
        <f t="shared" si="41"/>
        <v>0</v>
      </c>
      <c r="DT40" s="20"/>
      <c r="DU40" s="20">
        <f t="shared" si="42"/>
        <v>36759328</v>
      </c>
      <c r="DX40" s="282">
        <f t="shared" si="43"/>
        <v>697248866</v>
      </c>
    </row>
    <row r="41" spans="1:130" ht="64.5" hidden="1" customHeight="1" x14ac:dyDescent="0.3">
      <c r="A41" s="25"/>
      <c r="B41" s="216"/>
      <c r="C41" s="158" t="s">
        <v>137</v>
      </c>
      <c r="D41" s="161" t="s">
        <v>138</v>
      </c>
      <c r="E41" s="146">
        <v>410</v>
      </c>
      <c r="F41" s="159" t="s">
        <v>131</v>
      </c>
      <c r="G41" s="20">
        <f t="shared" si="12"/>
        <v>70000000</v>
      </c>
      <c r="H41" s="20"/>
      <c r="I41" s="20"/>
      <c r="J41" s="20"/>
      <c r="K41" s="20"/>
      <c r="L41" s="20"/>
      <c r="M41" s="20"/>
      <c r="N41" s="20">
        <v>70000000</v>
      </c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1">
        <f t="shared" si="28"/>
        <v>0.36</v>
      </c>
      <c r="AE41" s="20">
        <f t="shared" si="35"/>
        <v>25200000</v>
      </c>
      <c r="AF41" s="20"/>
      <c r="AG41" s="20"/>
      <c r="AH41" s="20"/>
      <c r="AI41" s="20"/>
      <c r="AJ41" s="20"/>
      <c r="AK41" s="20"/>
      <c r="AL41" s="20">
        <f>+'[2]ENERO 2019'!$P$378</f>
        <v>25200000</v>
      </c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1">
        <f t="shared" si="14"/>
        <v>0.64</v>
      </c>
      <c r="BC41" s="20">
        <f t="shared" si="44"/>
        <v>44800000</v>
      </c>
      <c r="BD41" s="20">
        <f t="shared" si="36"/>
        <v>0</v>
      </c>
      <c r="BE41" s="20">
        <f t="shared" si="36"/>
        <v>0</v>
      </c>
      <c r="BF41" s="20">
        <f t="shared" si="36"/>
        <v>0</v>
      </c>
      <c r="BG41" s="20">
        <f t="shared" si="36"/>
        <v>0</v>
      </c>
      <c r="BH41" s="20">
        <f t="shared" si="36"/>
        <v>0</v>
      </c>
      <c r="BI41" s="20">
        <f t="shared" si="36"/>
        <v>0</v>
      </c>
      <c r="BJ41" s="20">
        <f t="shared" si="36"/>
        <v>44800000</v>
      </c>
      <c r="BK41" s="20">
        <f t="shared" si="36"/>
        <v>0</v>
      </c>
      <c r="BL41" s="20">
        <f t="shared" si="36"/>
        <v>0</v>
      </c>
      <c r="BM41" s="20">
        <f t="shared" si="36"/>
        <v>0</v>
      </c>
      <c r="BN41" s="20">
        <f t="shared" si="36"/>
        <v>0</v>
      </c>
      <c r="BO41" s="20">
        <f t="shared" si="36"/>
        <v>0</v>
      </c>
      <c r="BP41" s="20">
        <f t="shared" si="36"/>
        <v>0</v>
      </c>
      <c r="BQ41" s="20">
        <f t="shared" si="36"/>
        <v>0</v>
      </c>
      <c r="BR41" s="20">
        <f t="shared" si="36"/>
        <v>0</v>
      </c>
      <c r="BS41" s="20">
        <f t="shared" si="36"/>
        <v>0</v>
      </c>
      <c r="BT41" s="20">
        <f t="shared" si="37"/>
        <v>0</v>
      </c>
      <c r="BU41" s="20">
        <f t="shared" si="37"/>
        <v>0</v>
      </c>
      <c r="BV41" s="20">
        <f t="shared" si="37"/>
        <v>0</v>
      </c>
      <c r="BW41" s="20">
        <f t="shared" si="37"/>
        <v>0</v>
      </c>
      <c r="BX41" s="20"/>
      <c r="BY41" s="20">
        <f t="shared" si="38"/>
        <v>0</v>
      </c>
      <c r="BZ41" s="21">
        <f t="shared" si="24"/>
        <v>0.35952377142857145</v>
      </c>
      <c r="CA41" s="20">
        <f t="shared" si="39"/>
        <v>25166664</v>
      </c>
      <c r="CB41" s="20"/>
      <c r="CC41" s="20"/>
      <c r="CD41" s="20"/>
      <c r="CE41" s="20"/>
      <c r="CF41" s="20"/>
      <c r="CG41" s="20"/>
      <c r="CH41" s="20">
        <f>+'[2]ENERO 2019'!$H$376</f>
        <v>25166664</v>
      </c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1">
        <f t="shared" si="7"/>
        <v>0.6404762285714285</v>
      </c>
      <c r="CY41" s="20">
        <f t="shared" si="45"/>
        <v>44833336</v>
      </c>
      <c r="CZ41" s="20">
        <f t="shared" si="40"/>
        <v>0</v>
      </c>
      <c r="DA41" s="20">
        <f t="shared" si="40"/>
        <v>0</v>
      </c>
      <c r="DB41" s="20">
        <f t="shared" si="40"/>
        <v>0</v>
      </c>
      <c r="DC41" s="20">
        <f t="shared" si="40"/>
        <v>0</v>
      </c>
      <c r="DD41" s="20">
        <f t="shared" si="40"/>
        <v>0</v>
      </c>
      <c r="DE41" s="20">
        <f t="shared" si="40"/>
        <v>0</v>
      </c>
      <c r="DF41" s="20">
        <f t="shared" si="40"/>
        <v>44833336</v>
      </c>
      <c r="DG41" s="20">
        <f t="shared" si="40"/>
        <v>0</v>
      </c>
      <c r="DH41" s="20">
        <f t="shared" si="40"/>
        <v>0</v>
      </c>
      <c r="DI41" s="20">
        <f t="shared" si="40"/>
        <v>0</v>
      </c>
      <c r="DJ41" s="20">
        <f t="shared" si="40"/>
        <v>0</v>
      </c>
      <c r="DK41" s="20">
        <f t="shared" si="40"/>
        <v>0</v>
      </c>
      <c r="DL41" s="20">
        <f t="shared" si="40"/>
        <v>0</v>
      </c>
      <c r="DM41" s="20">
        <f t="shared" si="40"/>
        <v>0</v>
      </c>
      <c r="DN41" s="20">
        <f t="shared" si="40"/>
        <v>0</v>
      </c>
      <c r="DO41" s="20">
        <f t="shared" si="40"/>
        <v>0</v>
      </c>
      <c r="DP41" s="20">
        <f t="shared" si="41"/>
        <v>0</v>
      </c>
      <c r="DQ41" s="20">
        <f t="shared" si="41"/>
        <v>0</v>
      </c>
      <c r="DR41" s="20">
        <f t="shared" si="41"/>
        <v>0</v>
      </c>
      <c r="DS41" s="20">
        <f t="shared" si="41"/>
        <v>0</v>
      </c>
      <c r="DT41" s="20"/>
      <c r="DU41" s="20">
        <f t="shared" si="42"/>
        <v>0</v>
      </c>
      <c r="DX41" s="282">
        <f t="shared" si="43"/>
        <v>70000000</v>
      </c>
    </row>
    <row r="42" spans="1:130" ht="30.75" hidden="1" customHeight="1" x14ac:dyDescent="0.3">
      <c r="A42" s="25"/>
      <c r="B42" s="216" t="s">
        <v>139</v>
      </c>
      <c r="C42" s="163" t="s">
        <v>140</v>
      </c>
      <c r="D42" s="161" t="s">
        <v>141</v>
      </c>
      <c r="E42" s="146">
        <v>410</v>
      </c>
      <c r="F42" s="159" t="s">
        <v>142</v>
      </c>
      <c r="G42" s="20">
        <f t="shared" si="12"/>
        <v>75000000</v>
      </c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>
        <v>5000000</v>
      </c>
      <c r="T42" s="20">
        <v>10000000</v>
      </c>
      <c r="U42" s="20">
        <f>5000000+15000000</f>
        <v>20000000</v>
      </c>
      <c r="V42" s="20"/>
      <c r="W42" s="20"/>
      <c r="X42" s="20"/>
      <c r="Y42" s="20">
        <v>20000000</v>
      </c>
      <c r="Z42" s="20"/>
      <c r="AA42" s="20"/>
      <c r="AB42" s="20"/>
      <c r="AC42" s="20">
        <f>20000000</f>
        <v>20000000</v>
      </c>
      <c r="AD42" s="21">
        <f t="shared" si="28"/>
        <v>6.6666666666666666E-2</v>
      </c>
      <c r="AE42" s="20">
        <f t="shared" si="35"/>
        <v>5000000</v>
      </c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>
        <f>+'[2]ENERO 2019'!$G$413</f>
        <v>5000000</v>
      </c>
      <c r="BB42" s="21">
        <f t="shared" si="14"/>
        <v>0.93333333333333335</v>
      </c>
      <c r="BC42" s="20">
        <f t="shared" si="44"/>
        <v>70000000</v>
      </c>
      <c r="BD42" s="20">
        <f t="shared" si="36"/>
        <v>0</v>
      </c>
      <c r="BE42" s="20">
        <f t="shared" si="36"/>
        <v>0</v>
      </c>
      <c r="BF42" s="20">
        <f t="shared" si="36"/>
        <v>0</v>
      </c>
      <c r="BG42" s="20">
        <f t="shared" si="36"/>
        <v>0</v>
      </c>
      <c r="BH42" s="20">
        <f t="shared" si="36"/>
        <v>0</v>
      </c>
      <c r="BI42" s="20">
        <f t="shared" si="36"/>
        <v>0</v>
      </c>
      <c r="BJ42" s="20">
        <f t="shared" si="36"/>
        <v>0</v>
      </c>
      <c r="BK42" s="20">
        <f t="shared" si="36"/>
        <v>0</v>
      </c>
      <c r="BL42" s="20">
        <f t="shared" si="36"/>
        <v>0</v>
      </c>
      <c r="BM42" s="20">
        <f t="shared" si="36"/>
        <v>0</v>
      </c>
      <c r="BN42" s="20">
        <f t="shared" si="36"/>
        <v>0</v>
      </c>
      <c r="BO42" s="20">
        <f t="shared" si="36"/>
        <v>5000000</v>
      </c>
      <c r="BP42" s="20">
        <f t="shared" si="36"/>
        <v>10000000</v>
      </c>
      <c r="BQ42" s="20">
        <f t="shared" si="36"/>
        <v>20000000</v>
      </c>
      <c r="BR42" s="20">
        <f t="shared" si="36"/>
        <v>0</v>
      </c>
      <c r="BS42" s="20">
        <f t="shared" si="36"/>
        <v>0</v>
      </c>
      <c r="BT42" s="20">
        <f t="shared" si="37"/>
        <v>0</v>
      </c>
      <c r="BU42" s="20">
        <f t="shared" si="37"/>
        <v>20000000</v>
      </c>
      <c r="BV42" s="20">
        <f t="shared" si="37"/>
        <v>0</v>
      </c>
      <c r="BW42" s="20">
        <f t="shared" si="37"/>
        <v>0</v>
      </c>
      <c r="BX42" s="20"/>
      <c r="BY42" s="20">
        <f t="shared" si="38"/>
        <v>15000000</v>
      </c>
      <c r="BZ42" s="21">
        <f t="shared" si="24"/>
        <v>4.1688893333333331E-2</v>
      </c>
      <c r="CA42" s="20">
        <f t="shared" si="39"/>
        <v>3126667</v>
      </c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>
        <f>+'[1]FEBRERO 2019'!$H$474</f>
        <v>3126667</v>
      </c>
      <c r="CX42" s="21">
        <f t="shared" si="7"/>
        <v>0.95831110666666663</v>
      </c>
      <c r="CY42" s="20">
        <f t="shared" si="45"/>
        <v>71873333</v>
      </c>
      <c r="CZ42" s="20">
        <f t="shared" si="40"/>
        <v>0</v>
      </c>
      <c r="DA42" s="20">
        <f t="shared" si="40"/>
        <v>0</v>
      </c>
      <c r="DB42" s="20">
        <f t="shared" si="40"/>
        <v>0</v>
      </c>
      <c r="DC42" s="20">
        <f t="shared" si="40"/>
        <v>0</v>
      </c>
      <c r="DD42" s="20">
        <f t="shared" si="40"/>
        <v>0</v>
      </c>
      <c r="DE42" s="20">
        <f t="shared" si="40"/>
        <v>0</v>
      </c>
      <c r="DF42" s="20">
        <f t="shared" si="40"/>
        <v>0</v>
      </c>
      <c r="DG42" s="20">
        <f t="shared" si="40"/>
        <v>0</v>
      </c>
      <c r="DH42" s="20">
        <f t="shared" si="40"/>
        <v>0</v>
      </c>
      <c r="DI42" s="20">
        <f t="shared" si="40"/>
        <v>0</v>
      </c>
      <c r="DJ42" s="20">
        <f t="shared" si="40"/>
        <v>0</v>
      </c>
      <c r="DK42" s="20">
        <f t="shared" si="40"/>
        <v>5000000</v>
      </c>
      <c r="DL42" s="20">
        <f t="shared" si="40"/>
        <v>10000000</v>
      </c>
      <c r="DM42" s="20">
        <f t="shared" si="40"/>
        <v>20000000</v>
      </c>
      <c r="DN42" s="20">
        <f t="shared" si="40"/>
        <v>0</v>
      </c>
      <c r="DO42" s="20">
        <f t="shared" si="40"/>
        <v>0</v>
      </c>
      <c r="DP42" s="20">
        <f t="shared" si="41"/>
        <v>0</v>
      </c>
      <c r="DQ42" s="20">
        <f t="shared" si="41"/>
        <v>20000000</v>
      </c>
      <c r="DR42" s="20">
        <f t="shared" si="41"/>
        <v>0</v>
      </c>
      <c r="DS42" s="20">
        <f t="shared" si="41"/>
        <v>0</v>
      </c>
      <c r="DT42" s="20"/>
      <c r="DU42" s="20">
        <f t="shared" si="42"/>
        <v>16873333</v>
      </c>
      <c r="DX42" s="282">
        <f t="shared" si="43"/>
        <v>75000000</v>
      </c>
    </row>
    <row r="43" spans="1:130" ht="60.75" hidden="1" customHeight="1" x14ac:dyDescent="0.3">
      <c r="A43" s="25"/>
      <c r="B43" s="216"/>
      <c r="C43" s="158" t="s">
        <v>143</v>
      </c>
      <c r="D43" s="161" t="s">
        <v>144</v>
      </c>
      <c r="E43" s="146">
        <v>410</v>
      </c>
      <c r="F43" s="159" t="s">
        <v>145</v>
      </c>
      <c r="G43" s="20">
        <f t="shared" si="12"/>
        <v>20000000</v>
      </c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>
        <v>20000000</v>
      </c>
      <c r="Z43" s="20"/>
      <c r="AA43" s="20"/>
      <c r="AB43" s="20"/>
      <c r="AC43" s="20"/>
      <c r="AD43" s="21">
        <f t="shared" si="28"/>
        <v>0.67968689999999998</v>
      </c>
      <c r="AE43" s="20">
        <f t="shared" si="35"/>
        <v>13593738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>
        <f>+'[1]FEBRERO 2019'!$AA$481</f>
        <v>13593738</v>
      </c>
      <c r="AX43" s="20"/>
      <c r="AY43" s="20"/>
      <c r="AZ43" s="20"/>
      <c r="BA43" s="20"/>
      <c r="BB43" s="21">
        <f t="shared" si="14"/>
        <v>0.32031310000000002</v>
      </c>
      <c r="BC43" s="20">
        <f t="shared" si="44"/>
        <v>6406262</v>
      </c>
      <c r="BD43" s="20">
        <f t="shared" si="36"/>
        <v>0</v>
      </c>
      <c r="BE43" s="20">
        <f t="shared" si="36"/>
        <v>0</v>
      </c>
      <c r="BF43" s="20">
        <f t="shared" si="36"/>
        <v>0</v>
      </c>
      <c r="BG43" s="20">
        <f t="shared" si="36"/>
        <v>0</v>
      </c>
      <c r="BH43" s="20">
        <f t="shared" si="36"/>
        <v>0</v>
      </c>
      <c r="BI43" s="20">
        <f t="shared" si="36"/>
        <v>0</v>
      </c>
      <c r="BJ43" s="20">
        <f t="shared" si="36"/>
        <v>0</v>
      </c>
      <c r="BK43" s="20">
        <f t="shared" si="36"/>
        <v>0</v>
      </c>
      <c r="BL43" s="20">
        <f t="shared" si="36"/>
        <v>0</v>
      </c>
      <c r="BM43" s="20">
        <f t="shared" si="36"/>
        <v>0</v>
      </c>
      <c r="BN43" s="20">
        <f t="shared" si="36"/>
        <v>0</v>
      </c>
      <c r="BO43" s="20">
        <f t="shared" si="36"/>
        <v>0</v>
      </c>
      <c r="BP43" s="20">
        <f t="shared" si="36"/>
        <v>0</v>
      </c>
      <c r="BQ43" s="20">
        <f t="shared" si="36"/>
        <v>0</v>
      </c>
      <c r="BR43" s="20">
        <f t="shared" si="36"/>
        <v>0</v>
      </c>
      <c r="BS43" s="20">
        <f t="shared" si="36"/>
        <v>0</v>
      </c>
      <c r="BT43" s="20">
        <f t="shared" si="37"/>
        <v>0</v>
      </c>
      <c r="BU43" s="20">
        <f t="shared" si="37"/>
        <v>6406262</v>
      </c>
      <c r="BV43" s="20">
        <f t="shared" si="37"/>
        <v>0</v>
      </c>
      <c r="BW43" s="20">
        <f t="shared" si="37"/>
        <v>0</v>
      </c>
      <c r="BX43" s="20"/>
      <c r="BY43" s="20">
        <f t="shared" si="38"/>
        <v>0</v>
      </c>
      <c r="BZ43" s="21">
        <f t="shared" si="24"/>
        <v>6.1686900000000003E-2</v>
      </c>
      <c r="CA43" s="20">
        <f t="shared" si="39"/>
        <v>1233738</v>
      </c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>
        <f>+'[1]FEBRERO 2019'!$H$479</f>
        <v>1233738</v>
      </c>
      <c r="CT43" s="20"/>
      <c r="CU43" s="20"/>
      <c r="CV43" s="20"/>
      <c r="CW43" s="20"/>
      <c r="CX43" s="21">
        <f t="shared" si="7"/>
        <v>0.93831310000000001</v>
      </c>
      <c r="CY43" s="20">
        <f t="shared" si="45"/>
        <v>18766262</v>
      </c>
      <c r="CZ43" s="20">
        <f t="shared" si="40"/>
        <v>0</v>
      </c>
      <c r="DA43" s="20">
        <f t="shared" si="40"/>
        <v>0</v>
      </c>
      <c r="DB43" s="20">
        <f t="shared" si="40"/>
        <v>0</v>
      </c>
      <c r="DC43" s="20">
        <f t="shared" si="40"/>
        <v>0</v>
      </c>
      <c r="DD43" s="20">
        <f t="shared" si="40"/>
        <v>0</v>
      </c>
      <c r="DE43" s="20">
        <f t="shared" si="40"/>
        <v>0</v>
      </c>
      <c r="DF43" s="20">
        <f t="shared" si="40"/>
        <v>0</v>
      </c>
      <c r="DG43" s="20">
        <f t="shared" si="40"/>
        <v>0</v>
      </c>
      <c r="DH43" s="20">
        <f t="shared" si="40"/>
        <v>0</v>
      </c>
      <c r="DI43" s="20">
        <f t="shared" si="40"/>
        <v>0</v>
      </c>
      <c r="DJ43" s="20">
        <f t="shared" si="40"/>
        <v>0</v>
      </c>
      <c r="DK43" s="20">
        <f t="shared" si="40"/>
        <v>0</v>
      </c>
      <c r="DL43" s="20">
        <f t="shared" si="40"/>
        <v>0</v>
      </c>
      <c r="DM43" s="20">
        <f t="shared" si="40"/>
        <v>0</v>
      </c>
      <c r="DN43" s="20">
        <f t="shared" si="40"/>
        <v>0</v>
      </c>
      <c r="DO43" s="20">
        <f t="shared" si="40"/>
        <v>0</v>
      </c>
      <c r="DP43" s="20">
        <f t="shared" si="41"/>
        <v>0</v>
      </c>
      <c r="DQ43" s="20">
        <f t="shared" si="41"/>
        <v>18766262</v>
      </c>
      <c r="DR43" s="20">
        <f t="shared" si="41"/>
        <v>0</v>
      </c>
      <c r="DS43" s="20">
        <f t="shared" si="41"/>
        <v>0</v>
      </c>
      <c r="DT43" s="20"/>
      <c r="DU43" s="20">
        <f t="shared" si="42"/>
        <v>0</v>
      </c>
      <c r="DX43" s="282">
        <f t="shared" si="43"/>
        <v>20000000</v>
      </c>
    </row>
    <row r="44" spans="1:130" ht="49.5" hidden="1" customHeight="1" x14ac:dyDescent="0.3">
      <c r="A44" s="25"/>
      <c r="B44" s="216"/>
      <c r="C44" s="158" t="s">
        <v>146</v>
      </c>
      <c r="D44" s="161" t="s">
        <v>147</v>
      </c>
      <c r="E44" s="146">
        <v>410</v>
      </c>
      <c r="F44" s="159" t="s">
        <v>148</v>
      </c>
      <c r="G44" s="20">
        <f t="shared" si="12"/>
        <v>150000000</v>
      </c>
      <c r="H44" s="20"/>
      <c r="I44" s="20"/>
      <c r="J44" s="20"/>
      <c r="K44" s="20"/>
      <c r="L44" s="20"/>
      <c r="M44" s="20"/>
      <c r="N44" s="20">
        <v>60000000</v>
      </c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>
        <f>70000000+20000000</f>
        <v>90000000</v>
      </c>
      <c r="AD44" s="21">
        <f t="shared" si="28"/>
        <v>4.6666666666666669E-2</v>
      </c>
      <c r="AE44" s="20">
        <f t="shared" si="35"/>
        <v>7000000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>
        <f>+'[2]ENERO 2019'!$AF$428</f>
        <v>7000000</v>
      </c>
      <c r="BB44" s="21">
        <f t="shared" si="14"/>
        <v>0.95333333333333337</v>
      </c>
      <c r="BC44" s="20">
        <f t="shared" si="44"/>
        <v>143000000</v>
      </c>
      <c r="BD44" s="20">
        <f t="shared" si="36"/>
        <v>0</v>
      </c>
      <c r="BE44" s="20">
        <f t="shared" si="36"/>
        <v>0</v>
      </c>
      <c r="BF44" s="20">
        <f t="shared" si="36"/>
        <v>0</v>
      </c>
      <c r="BG44" s="20">
        <f t="shared" si="36"/>
        <v>0</v>
      </c>
      <c r="BH44" s="20">
        <f t="shared" si="36"/>
        <v>0</v>
      </c>
      <c r="BI44" s="20">
        <f t="shared" si="36"/>
        <v>0</v>
      </c>
      <c r="BJ44" s="20">
        <f t="shared" si="36"/>
        <v>60000000</v>
      </c>
      <c r="BK44" s="20">
        <f t="shared" si="36"/>
        <v>0</v>
      </c>
      <c r="BL44" s="20">
        <f t="shared" si="36"/>
        <v>0</v>
      </c>
      <c r="BM44" s="20">
        <f t="shared" si="36"/>
        <v>0</v>
      </c>
      <c r="BN44" s="20">
        <f t="shared" si="36"/>
        <v>0</v>
      </c>
      <c r="BO44" s="20">
        <f t="shared" si="36"/>
        <v>0</v>
      </c>
      <c r="BP44" s="20">
        <f t="shared" si="36"/>
        <v>0</v>
      </c>
      <c r="BQ44" s="20">
        <f t="shared" si="36"/>
        <v>0</v>
      </c>
      <c r="BR44" s="20">
        <f t="shared" si="36"/>
        <v>0</v>
      </c>
      <c r="BS44" s="20">
        <f t="shared" si="36"/>
        <v>0</v>
      </c>
      <c r="BT44" s="20">
        <f t="shared" si="37"/>
        <v>0</v>
      </c>
      <c r="BU44" s="20">
        <f t="shared" si="37"/>
        <v>0</v>
      </c>
      <c r="BV44" s="20">
        <f t="shared" si="37"/>
        <v>0</v>
      </c>
      <c r="BW44" s="20">
        <f t="shared" si="37"/>
        <v>0</v>
      </c>
      <c r="BX44" s="20"/>
      <c r="BY44" s="20">
        <f t="shared" si="38"/>
        <v>83000000</v>
      </c>
      <c r="BZ44" s="21">
        <f t="shared" si="24"/>
        <v>2.0222219999999999E-2</v>
      </c>
      <c r="CA44" s="20">
        <f t="shared" si="39"/>
        <v>3033333</v>
      </c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>
        <f>+'[1]FEBRERO 2019'!$H$487</f>
        <v>3033333</v>
      </c>
      <c r="CX44" s="21">
        <f t="shared" si="7"/>
        <v>0.97977778000000004</v>
      </c>
      <c r="CY44" s="20">
        <f t="shared" si="45"/>
        <v>146966667</v>
      </c>
      <c r="CZ44" s="20">
        <f t="shared" si="40"/>
        <v>0</v>
      </c>
      <c r="DA44" s="20">
        <f t="shared" si="40"/>
        <v>0</v>
      </c>
      <c r="DB44" s="20">
        <f t="shared" si="40"/>
        <v>0</v>
      </c>
      <c r="DC44" s="20">
        <f t="shared" si="40"/>
        <v>0</v>
      </c>
      <c r="DD44" s="20">
        <f t="shared" si="40"/>
        <v>0</v>
      </c>
      <c r="DE44" s="20">
        <f t="shared" si="40"/>
        <v>0</v>
      </c>
      <c r="DF44" s="20">
        <f t="shared" si="40"/>
        <v>60000000</v>
      </c>
      <c r="DG44" s="20">
        <f t="shared" si="40"/>
        <v>0</v>
      </c>
      <c r="DH44" s="20">
        <f t="shared" si="40"/>
        <v>0</v>
      </c>
      <c r="DI44" s="20">
        <f t="shared" si="40"/>
        <v>0</v>
      </c>
      <c r="DJ44" s="20">
        <f t="shared" si="40"/>
        <v>0</v>
      </c>
      <c r="DK44" s="20">
        <f t="shared" si="40"/>
        <v>0</v>
      </c>
      <c r="DL44" s="20">
        <f t="shared" si="40"/>
        <v>0</v>
      </c>
      <c r="DM44" s="20">
        <f t="shared" si="40"/>
        <v>0</v>
      </c>
      <c r="DN44" s="20">
        <f t="shared" si="40"/>
        <v>0</v>
      </c>
      <c r="DO44" s="20">
        <f t="shared" si="40"/>
        <v>0</v>
      </c>
      <c r="DP44" s="20">
        <f t="shared" si="41"/>
        <v>0</v>
      </c>
      <c r="DQ44" s="20">
        <f t="shared" si="41"/>
        <v>0</v>
      </c>
      <c r="DR44" s="20">
        <f t="shared" si="41"/>
        <v>0</v>
      </c>
      <c r="DS44" s="20">
        <f t="shared" si="41"/>
        <v>0</v>
      </c>
      <c r="DT44" s="20"/>
      <c r="DU44" s="20">
        <f t="shared" si="42"/>
        <v>86966667</v>
      </c>
      <c r="DX44" s="282">
        <f t="shared" si="43"/>
        <v>150000000</v>
      </c>
    </row>
    <row r="45" spans="1:130" ht="36" hidden="1" customHeight="1" x14ac:dyDescent="0.3">
      <c r="A45" s="25"/>
      <c r="B45" s="216"/>
      <c r="C45" s="158" t="s">
        <v>149</v>
      </c>
      <c r="D45" s="161" t="s">
        <v>150</v>
      </c>
      <c r="E45" s="146">
        <v>410</v>
      </c>
      <c r="F45" s="159" t="s">
        <v>131</v>
      </c>
      <c r="G45" s="20">
        <f t="shared" si="12"/>
        <v>0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1" t="e">
        <f t="shared" si="28"/>
        <v>#DIV/0!</v>
      </c>
      <c r="AE45" s="20">
        <f t="shared" si="35"/>
        <v>0</v>
      </c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1" t="e">
        <f t="shared" si="14"/>
        <v>#DIV/0!</v>
      </c>
      <c r="BC45" s="20">
        <f t="shared" si="44"/>
        <v>0</v>
      </c>
      <c r="BD45" s="20">
        <f t="shared" si="36"/>
        <v>0</v>
      </c>
      <c r="BE45" s="20">
        <f t="shared" si="36"/>
        <v>0</v>
      </c>
      <c r="BF45" s="20">
        <f t="shared" si="36"/>
        <v>0</v>
      </c>
      <c r="BG45" s="20">
        <f t="shared" si="36"/>
        <v>0</v>
      </c>
      <c r="BH45" s="20">
        <f t="shared" si="36"/>
        <v>0</v>
      </c>
      <c r="BI45" s="20">
        <f t="shared" si="36"/>
        <v>0</v>
      </c>
      <c r="BJ45" s="20">
        <f t="shared" si="36"/>
        <v>0</v>
      </c>
      <c r="BK45" s="20">
        <f t="shared" si="36"/>
        <v>0</v>
      </c>
      <c r="BL45" s="20">
        <f t="shared" si="36"/>
        <v>0</v>
      </c>
      <c r="BM45" s="20">
        <f t="shared" si="36"/>
        <v>0</v>
      </c>
      <c r="BN45" s="20">
        <f t="shared" si="36"/>
        <v>0</v>
      </c>
      <c r="BO45" s="20">
        <f t="shared" si="36"/>
        <v>0</v>
      </c>
      <c r="BP45" s="20">
        <f t="shared" si="36"/>
        <v>0</v>
      </c>
      <c r="BQ45" s="20">
        <f t="shared" si="36"/>
        <v>0</v>
      </c>
      <c r="BR45" s="20">
        <f t="shared" si="36"/>
        <v>0</v>
      </c>
      <c r="BS45" s="20">
        <f t="shared" si="36"/>
        <v>0</v>
      </c>
      <c r="BT45" s="20">
        <f t="shared" si="37"/>
        <v>0</v>
      </c>
      <c r="BU45" s="20">
        <f t="shared" si="37"/>
        <v>0</v>
      </c>
      <c r="BV45" s="20">
        <f t="shared" si="37"/>
        <v>0</v>
      </c>
      <c r="BW45" s="20">
        <f t="shared" si="37"/>
        <v>0</v>
      </c>
      <c r="BX45" s="20"/>
      <c r="BY45" s="20">
        <f t="shared" si="38"/>
        <v>0</v>
      </c>
      <c r="BZ45" s="21" t="e">
        <f t="shared" si="24"/>
        <v>#DIV/0!</v>
      </c>
      <c r="CA45" s="20">
        <f t="shared" si="39"/>
        <v>0</v>
      </c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1" t="e">
        <f t="shared" si="7"/>
        <v>#DIV/0!</v>
      </c>
      <c r="CY45" s="20">
        <f t="shared" si="45"/>
        <v>0</v>
      </c>
      <c r="CZ45" s="20">
        <f t="shared" si="40"/>
        <v>0</v>
      </c>
      <c r="DA45" s="20">
        <f t="shared" si="40"/>
        <v>0</v>
      </c>
      <c r="DB45" s="20">
        <f t="shared" si="40"/>
        <v>0</v>
      </c>
      <c r="DC45" s="20">
        <f t="shared" si="40"/>
        <v>0</v>
      </c>
      <c r="DD45" s="20">
        <f t="shared" si="40"/>
        <v>0</v>
      </c>
      <c r="DE45" s="20">
        <f t="shared" si="40"/>
        <v>0</v>
      </c>
      <c r="DF45" s="20">
        <f t="shared" si="40"/>
        <v>0</v>
      </c>
      <c r="DG45" s="20">
        <f t="shared" si="40"/>
        <v>0</v>
      </c>
      <c r="DH45" s="20">
        <f t="shared" si="40"/>
        <v>0</v>
      </c>
      <c r="DI45" s="20">
        <f t="shared" si="40"/>
        <v>0</v>
      </c>
      <c r="DJ45" s="20">
        <f t="shared" si="40"/>
        <v>0</v>
      </c>
      <c r="DK45" s="20">
        <f t="shared" si="40"/>
        <v>0</v>
      </c>
      <c r="DL45" s="20">
        <f t="shared" si="40"/>
        <v>0</v>
      </c>
      <c r="DM45" s="20">
        <f t="shared" si="40"/>
        <v>0</v>
      </c>
      <c r="DN45" s="20">
        <f t="shared" si="40"/>
        <v>0</v>
      </c>
      <c r="DO45" s="20">
        <f t="shared" si="40"/>
        <v>0</v>
      </c>
      <c r="DP45" s="20">
        <f t="shared" si="41"/>
        <v>0</v>
      </c>
      <c r="DQ45" s="20">
        <f t="shared" si="41"/>
        <v>0</v>
      </c>
      <c r="DR45" s="20">
        <f t="shared" si="41"/>
        <v>0</v>
      </c>
      <c r="DS45" s="20">
        <f t="shared" si="41"/>
        <v>0</v>
      </c>
      <c r="DT45" s="20"/>
      <c r="DU45" s="20">
        <f t="shared" si="42"/>
        <v>0</v>
      </c>
      <c r="DX45" s="282">
        <f t="shared" si="43"/>
        <v>0</v>
      </c>
    </row>
    <row r="46" spans="1:130" ht="46.5" hidden="1" customHeight="1" x14ac:dyDescent="0.3">
      <c r="A46" s="25"/>
      <c r="B46" s="216"/>
      <c r="C46" s="158" t="s">
        <v>151</v>
      </c>
      <c r="D46" s="161" t="s">
        <v>152</v>
      </c>
      <c r="E46" s="146">
        <v>410</v>
      </c>
      <c r="F46" s="159" t="s">
        <v>131</v>
      </c>
      <c r="G46" s="20">
        <f t="shared" si="12"/>
        <v>285020801</v>
      </c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>
        <v>90000000</v>
      </c>
      <c r="X46" s="20"/>
      <c r="Y46" s="20"/>
      <c r="Z46" s="20"/>
      <c r="AA46" s="20">
        <f>91899873+18823995+62217986+22078947</f>
        <v>195020801</v>
      </c>
      <c r="AB46" s="20"/>
      <c r="AC46" s="20"/>
      <c r="AD46" s="21">
        <f>+AE46/G46</f>
        <v>0.63819858888123748</v>
      </c>
      <c r="AE46" s="20">
        <f t="shared" si="35"/>
        <v>181899873</v>
      </c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>
        <f>+'[2]ENERO 2019'!$Y$443</f>
        <v>90000000</v>
      </c>
      <c r="AV46" s="20"/>
      <c r="AW46" s="20"/>
      <c r="AX46" s="20"/>
      <c r="AY46" s="20">
        <f>+'[2]ENERO 2019'!$AC$443</f>
        <v>91899873</v>
      </c>
      <c r="AZ46" s="20"/>
      <c r="BA46" s="20"/>
      <c r="BB46" s="21">
        <f>1-AD46</f>
        <v>0.36180141111876252</v>
      </c>
      <c r="BC46" s="20">
        <f t="shared" si="44"/>
        <v>103120928</v>
      </c>
      <c r="BD46" s="20">
        <f t="shared" si="36"/>
        <v>0</v>
      </c>
      <c r="BE46" s="20">
        <f t="shared" si="36"/>
        <v>0</v>
      </c>
      <c r="BF46" s="20">
        <f t="shared" si="36"/>
        <v>0</v>
      </c>
      <c r="BG46" s="20">
        <f t="shared" si="36"/>
        <v>0</v>
      </c>
      <c r="BH46" s="20">
        <f t="shared" si="36"/>
        <v>0</v>
      </c>
      <c r="BI46" s="20">
        <f t="shared" si="36"/>
        <v>0</v>
      </c>
      <c r="BJ46" s="20">
        <f t="shared" si="36"/>
        <v>0</v>
      </c>
      <c r="BK46" s="20">
        <f t="shared" si="36"/>
        <v>0</v>
      </c>
      <c r="BL46" s="20">
        <f t="shared" si="36"/>
        <v>0</v>
      </c>
      <c r="BM46" s="20">
        <f t="shared" si="36"/>
        <v>0</v>
      </c>
      <c r="BN46" s="20">
        <f t="shared" si="36"/>
        <v>0</v>
      </c>
      <c r="BO46" s="20">
        <f t="shared" si="36"/>
        <v>0</v>
      </c>
      <c r="BP46" s="20">
        <f t="shared" si="36"/>
        <v>0</v>
      </c>
      <c r="BQ46" s="20">
        <f t="shared" si="36"/>
        <v>0</v>
      </c>
      <c r="BR46" s="20">
        <f t="shared" si="36"/>
        <v>0</v>
      </c>
      <c r="BS46" s="20">
        <f t="shared" si="36"/>
        <v>0</v>
      </c>
      <c r="BT46" s="20">
        <f t="shared" si="37"/>
        <v>0</v>
      </c>
      <c r="BU46" s="20">
        <f t="shared" si="37"/>
        <v>0</v>
      </c>
      <c r="BV46" s="20">
        <f t="shared" si="37"/>
        <v>0</v>
      </c>
      <c r="BW46" s="20">
        <f t="shared" si="37"/>
        <v>103120928</v>
      </c>
      <c r="BX46" s="20"/>
      <c r="BY46" s="20">
        <f t="shared" si="38"/>
        <v>0</v>
      </c>
      <c r="BZ46" s="21">
        <f>+CA46/G46</f>
        <v>0.22412662786671489</v>
      </c>
      <c r="CA46" s="20">
        <f>SUM(CB46:CW46)</f>
        <v>63880751</v>
      </c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>
        <f>+'[1]FEBRERO 2019'!$H$505+'[1]FEBRERO 2019'!$H$507+'[1]FEBRERO 2019'!$H$513</f>
        <v>63880751</v>
      </c>
      <c r="CR46" s="20"/>
      <c r="CS46" s="20"/>
      <c r="CT46" s="20"/>
      <c r="CU46" s="20"/>
      <c r="CV46" s="20"/>
      <c r="CW46" s="20"/>
      <c r="CX46" s="21">
        <f>1-BZ46</f>
        <v>0.77587337213328511</v>
      </c>
      <c r="CY46" s="20">
        <f t="shared" si="45"/>
        <v>221140050</v>
      </c>
      <c r="CZ46" s="20">
        <f t="shared" si="40"/>
        <v>0</v>
      </c>
      <c r="DA46" s="20">
        <f t="shared" si="40"/>
        <v>0</v>
      </c>
      <c r="DB46" s="20">
        <f t="shared" si="40"/>
        <v>0</v>
      </c>
      <c r="DC46" s="20">
        <f t="shared" si="40"/>
        <v>0</v>
      </c>
      <c r="DD46" s="20">
        <f t="shared" si="40"/>
        <v>0</v>
      </c>
      <c r="DE46" s="20">
        <f t="shared" si="40"/>
        <v>0</v>
      </c>
      <c r="DF46" s="20">
        <f t="shared" si="40"/>
        <v>0</v>
      </c>
      <c r="DG46" s="20">
        <f t="shared" si="40"/>
        <v>0</v>
      </c>
      <c r="DH46" s="20">
        <f t="shared" si="40"/>
        <v>0</v>
      </c>
      <c r="DI46" s="20">
        <f t="shared" si="40"/>
        <v>0</v>
      </c>
      <c r="DJ46" s="20">
        <f t="shared" si="40"/>
        <v>0</v>
      </c>
      <c r="DK46" s="20">
        <f t="shared" si="40"/>
        <v>0</v>
      </c>
      <c r="DL46" s="20">
        <f t="shared" si="40"/>
        <v>0</v>
      </c>
      <c r="DM46" s="20">
        <f t="shared" si="40"/>
        <v>0</v>
      </c>
      <c r="DN46" s="20">
        <f t="shared" si="40"/>
        <v>0</v>
      </c>
      <c r="DO46" s="20">
        <f t="shared" si="40"/>
        <v>26119249</v>
      </c>
      <c r="DP46" s="20">
        <f t="shared" si="41"/>
        <v>0</v>
      </c>
      <c r="DQ46" s="20">
        <f t="shared" si="41"/>
        <v>0</v>
      </c>
      <c r="DR46" s="20">
        <f t="shared" si="41"/>
        <v>0</v>
      </c>
      <c r="DS46" s="20">
        <f t="shared" si="41"/>
        <v>195020801</v>
      </c>
      <c r="DT46" s="20"/>
      <c r="DU46" s="20">
        <f t="shared" si="42"/>
        <v>0</v>
      </c>
      <c r="DX46" s="282">
        <f t="shared" si="43"/>
        <v>285020801</v>
      </c>
    </row>
    <row r="47" spans="1:130" ht="39" hidden="1" customHeight="1" x14ac:dyDescent="0.3">
      <c r="A47" s="25"/>
      <c r="B47" s="216"/>
      <c r="C47" s="158" t="s">
        <v>153</v>
      </c>
      <c r="D47" s="161" t="s">
        <v>154</v>
      </c>
      <c r="E47" s="146">
        <v>410</v>
      </c>
      <c r="F47" s="159" t="s">
        <v>145</v>
      </c>
      <c r="G47" s="20">
        <f t="shared" si="12"/>
        <v>0</v>
      </c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 t="e">
        <f t="shared" si="28"/>
        <v>#DIV/0!</v>
      </c>
      <c r="AE47" s="20">
        <f t="shared" si="35"/>
        <v>0</v>
      </c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1" t="e">
        <f t="shared" si="14"/>
        <v>#DIV/0!</v>
      </c>
      <c r="BC47" s="20">
        <f t="shared" si="44"/>
        <v>0</v>
      </c>
      <c r="BD47" s="20">
        <f t="shared" si="36"/>
        <v>0</v>
      </c>
      <c r="BE47" s="20">
        <f t="shared" si="36"/>
        <v>0</v>
      </c>
      <c r="BF47" s="20">
        <f t="shared" si="36"/>
        <v>0</v>
      </c>
      <c r="BG47" s="20">
        <f t="shared" si="36"/>
        <v>0</v>
      </c>
      <c r="BH47" s="20">
        <f t="shared" si="36"/>
        <v>0</v>
      </c>
      <c r="BI47" s="20">
        <f t="shared" si="36"/>
        <v>0</v>
      </c>
      <c r="BJ47" s="20">
        <f t="shared" si="36"/>
        <v>0</v>
      </c>
      <c r="BK47" s="20">
        <f t="shared" si="36"/>
        <v>0</v>
      </c>
      <c r="BL47" s="20">
        <f t="shared" si="36"/>
        <v>0</v>
      </c>
      <c r="BM47" s="20">
        <f t="shared" si="36"/>
        <v>0</v>
      </c>
      <c r="BN47" s="20">
        <f t="shared" si="36"/>
        <v>0</v>
      </c>
      <c r="BO47" s="20">
        <f t="shared" si="36"/>
        <v>0</v>
      </c>
      <c r="BP47" s="20">
        <f t="shared" si="36"/>
        <v>0</v>
      </c>
      <c r="BQ47" s="20">
        <f t="shared" si="36"/>
        <v>0</v>
      </c>
      <c r="BR47" s="20">
        <f t="shared" si="36"/>
        <v>0</v>
      </c>
      <c r="BS47" s="20">
        <f t="shared" si="36"/>
        <v>0</v>
      </c>
      <c r="BT47" s="20">
        <f t="shared" si="37"/>
        <v>0</v>
      </c>
      <c r="BU47" s="20">
        <f t="shared" si="37"/>
        <v>0</v>
      </c>
      <c r="BV47" s="20">
        <f t="shared" si="37"/>
        <v>0</v>
      </c>
      <c r="BW47" s="20">
        <f t="shared" si="37"/>
        <v>0</v>
      </c>
      <c r="BX47" s="20"/>
      <c r="BY47" s="20">
        <f t="shared" si="38"/>
        <v>0</v>
      </c>
      <c r="BZ47" s="21" t="e">
        <f t="shared" si="24"/>
        <v>#DIV/0!</v>
      </c>
      <c r="CA47" s="20">
        <f t="shared" si="39"/>
        <v>0</v>
      </c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1" t="e">
        <f t="shared" si="7"/>
        <v>#DIV/0!</v>
      </c>
      <c r="CY47" s="20">
        <f t="shared" si="45"/>
        <v>0</v>
      </c>
      <c r="CZ47" s="20">
        <f t="shared" si="40"/>
        <v>0</v>
      </c>
      <c r="DA47" s="20">
        <f t="shared" si="40"/>
        <v>0</v>
      </c>
      <c r="DB47" s="20">
        <f t="shared" si="40"/>
        <v>0</v>
      </c>
      <c r="DC47" s="20">
        <f t="shared" si="40"/>
        <v>0</v>
      </c>
      <c r="DD47" s="20">
        <f t="shared" si="40"/>
        <v>0</v>
      </c>
      <c r="DE47" s="20">
        <f t="shared" si="40"/>
        <v>0</v>
      </c>
      <c r="DF47" s="20">
        <f t="shared" si="40"/>
        <v>0</v>
      </c>
      <c r="DG47" s="20">
        <f t="shared" si="40"/>
        <v>0</v>
      </c>
      <c r="DH47" s="20">
        <f t="shared" si="40"/>
        <v>0</v>
      </c>
      <c r="DI47" s="20">
        <f t="shared" si="40"/>
        <v>0</v>
      </c>
      <c r="DJ47" s="20">
        <f t="shared" si="40"/>
        <v>0</v>
      </c>
      <c r="DK47" s="20">
        <f t="shared" si="40"/>
        <v>0</v>
      </c>
      <c r="DL47" s="20">
        <f t="shared" si="40"/>
        <v>0</v>
      </c>
      <c r="DM47" s="20">
        <f t="shared" si="40"/>
        <v>0</v>
      </c>
      <c r="DN47" s="20">
        <f t="shared" si="40"/>
        <v>0</v>
      </c>
      <c r="DO47" s="20">
        <f t="shared" si="40"/>
        <v>0</v>
      </c>
      <c r="DP47" s="20">
        <f t="shared" si="41"/>
        <v>0</v>
      </c>
      <c r="DQ47" s="20">
        <f t="shared" si="41"/>
        <v>0</v>
      </c>
      <c r="DR47" s="20">
        <f t="shared" si="41"/>
        <v>0</v>
      </c>
      <c r="DS47" s="20">
        <f t="shared" si="41"/>
        <v>0</v>
      </c>
      <c r="DT47" s="20"/>
      <c r="DU47" s="20">
        <f t="shared" si="42"/>
        <v>0</v>
      </c>
      <c r="DX47" s="282">
        <f t="shared" si="43"/>
        <v>0</v>
      </c>
    </row>
    <row r="48" spans="1:130" ht="64.5" hidden="1" customHeight="1" x14ac:dyDescent="0.3">
      <c r="A48" s="25"/>
      <c r="B48" s="216"/>
      <c r="C48" s="158" t="s">
        <v>155</v>
      </c>
      <c r="D48" s="161" t="s">
        <v>156</v>
      </c>
      <c r="E48" s="146">
        <v>410</v>
      </c>
      <c r="F48" s="159" t="s">
        <v>157</v>
      </c>
      <c r="G48" s="20">
        <f t="shared" si="12"/>
        <v>128000000</v>
      </c>
      <c r="H48" s="20"/>
      <c r="I48" s="20"/>
      <c r="J48" s="20"/>
      <c r="K48" s="20"/>
      <c r="L48" s="20"/>
      <c r="M48" s="20"/>
      <c r="N48" s="20">
        <f>40000000</f>
        <v>40000000</v>
      </c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>
        <f>88000000</f>
        <v>88000000</v>
      </c>
      <c r="AD48" s="21">
        <f>+AE48/G48</f>
        <v>0.19758398437499999</v>
      </c>
      <c r="AE48" s="20">
        <f t="shared" si="35"/>
        <v>25290750</v>
      </c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>
        <f>+'[1]FEBRERO 2019'!$AF$532</f>
        <v>25290750</v>
      </c>
      <c r="BB48" s="21">
        <f>1-AD48</f>
        <v>0.80241601562499998</v>
      </c>
      <c r="BC48" s="20">
        <f t="shared" si="44"/>
        <v>102709250</v>
      </c>
      <c r="BD48" s="20">
        <f t="shared" si="36"/>
        <v>0</v>
      </c>
      <c r="BE48" s="20">
        <f t="shared" si="36"/>
        <v>0</v>
      </c>
      <c r="BF48" s="20">
        <f t="shared" si="36"/>
        <v>0</v>
      </c>
      <c r="BG48" s="20">
        <f t="shared" si="36"/>
        <v>0</v>
      </c>
      <c r="BH48" s="20">
        <f t="shared" si="36"/>
        <v>0</v>
      </c>
      <c r="BI48" s="20">
        <f t="shared" si="36"/>
        <v>0</v>
      </c>
      <c r="BJ48" s="20">
        <f t="shared" si="36"/>
        <v>40000000</v>
      </c>
      <c r="BK48" s="20">
        <f t="shared" si="36"/>
        <v>0</v>
      </c>
      <c r="BL48" s="20">
        <f t="shared" si="36"/>
        <v>0</v>
      </c>
      <c r="BM48" s="20">
        <f t="shared" si="36"/>
        <v>0</v>
      </c>
      <c r="BN48" s="20">
        <f t="shared" si="36"/>
        <v>0</v>
      </c>
      <c r="BO48" s="20">
        <f t="shared" si="36"/>
        <v>0</v>
      </c>
      <c r="BP48" s="20">
        <f t="shared" si="36"/>
        <v>0</v>
      </c>
      <c r="BQ48" s="20">
        <f t="shared" si="36"/>
        <v>0</v>
      </c>
      <c r="BR48" s="20">
        <f t="shared" si="36"/>
        <v>0</v>
      </c>
      <c r="BS48" s="20">
        <f t="shared" si="36"/>
        <v>0</v>
      </c>
      <c r="BT48" s="20">
        <f t="shared" si="37"/>
        <v>0</v>
      </c>
      <c r="BU48" s="20">
        <f t="shared" si="37"/>
        <v>0</v>
      </c>
      <c r="BV48" s="20">
        <f t="shared" si="37"/>
        <v>0</v>
      </c>
      <c r="BW48" s="20">
        <f t="shared" si="37"/>
        <v>0</v>
      </c>
      <c r="BX48" s="20"/>
      <c r="BY48" s="20">
        <f t="shared" si="38"/>
        <v>62709250</v>
      </c>
      <c r="BZ48" s="21">
        <f>+CA48/G48</f>
        <v>0.15852148437499999</v>
      </c>
      <c r="CA48" s="20">
        <f>SUM(CB48:CW48)</f>
        <v>20290750</v>
      </c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>
        <f>+'[1]FEBRERO 2019'!$H$530</f>
        <v>20290750</v>
      </c>
      <c r="CX48" s="21">
        <f>1-BZ48</f>
        <v>0.84147851562499998</v>
      </c>
      <c r="CY48" s="20">
        <f t="shared" si="45"/>
        <v>107709250</v>
      </c>
      <c r="CZ48" s="20">
        <f t="shared" si="40"/>
        <v>0</v>
      </c>
      <c r="DA48" s="20">
        <f t="shared" si="40"/>
        <v>0</v>
      </c>
      <c r="DB48" s="20">
        <f t="shared" si="40"/>
        <v>0</v>
      </c>
      <c r="DC48" s="20">
        <f t="shared" si="40"/>
        <v>0</v>
      </c>
      <c r="DD48" s="20">
        <f t="shared" si="40"/>
        <v>0</v>
      </c>
      <c r="DE48" s="20">
        <f t="shared" si="40"/>
        <v>0</v>
      </c>
      <c r="DF48" s="20">
        <f t="shared" si="40"/>
        <v>40000000</v>
      </c>
      <c r="DG48" s="20">
        <f t="shared" si="40"/>
        <v>0</v>
      </c>
      <c r="DH48" s="20">
        <f t="shared" si="40"/>
        <v>0</v>
      </c>
      <c r="DI48" s="20">
        <f t="shared" si="40"/>
        <v>0</v>
      </c>
      <c r="DJ48" s="20">
        <f t="shared" si="40"/>
        <v>0</v>
      </c>
      <c r="DK48" s="20">
        <f t="shared" si="40"/>
        <v>0</v>
      </c>
      <c r="DL48" s="20">
        <f t="shared" si="40"/>
        <v>0</v>
      </c>
      <c r="DM48" s="20">
        <f t="shared" si="40"/>
        <v>0</v>
      </c>
      <c r="DN48" s="20">
        <f t="shared" si="40"/>
        <v>0</v>
      </c>
      <c r="DO48" s="20">
        <f t="shared" si="40"/>
        <v>0</v>
      </c>
      <c r="DP48" s="20">
        <f t="shared" si="41"/>
        <v>0</v>
      </c>
      <c r="DQ48" s="20">
        <f t="shared" si="41"/>
        <v>0</v>
      </c>
      <c r="DR48" s="20">
        <f t="shared" si="41"/>
        <v>0</v>
      </c>
      <c r="DS48" s="20">
        <f t="shared" si="41"/>
        <v>0</v>
      </c>
      <c r="DT48" s="20"/>
      <c r="DU48" s="20">
        <f t="shared" si="42"/>
        <v>67709250</v>
      </c>
      <c r="DX48" s="282">
        <f t="shared" si="43"/>
        <v>128000000</v>
      </c>
    </row>
    <row r="49" spans="1:128" ht="32.25" hidden="1" customHeight="1" x14ac:dyDescent="0.3">
      <c r="A49" s="25"/>
      <c r="B49" s="146"/>
      <c r="C49" s="158" t="s">
        <v>158</v>
      </c>
      <c r="D49" s="161" t="s">
        <v>159</v>
      </c>
      <c r="E49" s="146">
        <v>410</v>
      </c>
      <c r="F49" s="162" t="s">
        <v>131</v>
      </c>
      <c r="G49" s="20">
        <f t="shared" si="12"/>
        <v>0</v>
      </c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1" t="e">
        <f t="shared" ref="AD49:AD56" si="46">+AE49/G49</f>
        <v>#DIV/0!</v>
      </c>
      <c r="AE49" s="20">
        <f t="shared" si="35"/>
        <v>0</v>
      </c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1" t="e">
        <f t="shared" ref="BB49:BB56" si="47">1-AD49</f>
        <v>#DIV/0!</v>
      </c>
      <c r="BC49" s="20">
        <f t="shared" si="44"/>
        <v>0</v>
      </c>
      <c r="BD49" s="20">
        <f t="shared" si="36"/>
        <v>0</v>
      </c>
      <c r="BE49" s="20">
        <f t="shared" si="36"/>
        <v>0</v>
      </c>
      <c r="BF49" s="20">
        <f t="shared" si="36"/>
        <v>0</v>
      </c>
      <c r="BG49" s="20">
        <f t="shared" si="36"/>
        <v>0</v>
      </c>
      <c r="BH49" s="20">
        <f t="shared" si="36"/>
        <v>0</v>
      </c>
      <c r="BI49" s="20">
        <f t="shared" si="36"/>
        <v>0</v>
      </c>
      <c r="BJ49" s="20">
        <f t="shared" si="36"/>
        <v>0</v>
      </c>
      <c r="BK49" s="20">
        <f t="shared" si="36"/>
        <v>0</v>
      </c>
      <c r="BL49" s="20">
        <f t="shared" si="36"/>
        <v>0</v>
      </c>
      <c r="BM49" s="20">
        <f t="shared" si="36"/>
        <v>0</v>
      </c>
      <c r="BN49" s="20">
        <f t="shared" si="36"/>
        <v>0</v>
      </c>
      <c r="BO49" s="20">
        <f t="shared" si="36"/>
        <v>0</v>
      </c>
      <c r="BP49" s="20">
        <f t="shared" si="36"/>
        <v>0</v>
      </c>
      <c r="BQ49" s="20">
        <f t="shared" si="36"/>
        <v>0</v>
      </c>
      <c r="BR49" s="20">
        <f t="shared" si="36"/>
        <v>0</v>
      </c>
      <c r="BS49" s="20">
        <f t="shared" si="36"/>
        <v>0</v>
      </c>
      <c r="BT49" s="20">
        <f t="shared" si="37"/>
        <v>0</v>
      </c>
      <c r="BU49" s="20">
        <f t="shared" si="37"/>
        <v>0</v>
      </c>
      <c r="BV49" s="20">
        <f t="shared" si="37"/>
        <v>0</v>
      </c>
      <c r="BW49" s="20">
        <f t="shared" si="37"/>
        <v>0</v>
      </c>
      <c r="BX49" s="20"/>
      <c r="BY49" s="20">
        <f t="shared" si="38"/>
        <v>0</v>
      </c>
      <c r="BZ49" s="21" t="e">
        <f t="shared" ref="BZ49:BZ56" si="48">+CA49/G49</f>
        <v>#DIV/0!</v>
      </c>
      <c r="CA49" s="20">
        <f t="shared" ref="CA49:CA56" si="49">SUM(CB49:CW49)</f>
        <v>0</v>
      </c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1" t="e">
        <f t="shared" ref="CX49:CX56" si="50">1-BZ49</f>
        <v>#DIV/0!</v>
      </c>
      <c r="CY49" s="20">
        <f t="shared" si="45"/>
        <v>0</v>
      </c>
      <c r="CZ49" s="20">
        <f t="shared" si="40"/>
        <v>0</v>
      </c>
      <c r="DA49" s="20">
        <f t="shared" si="40"/>
        <v>0</v>
      </c>
      <c r="DB49" s="20">
        <f t="shared" si="40"/>
        <v>0</v>
      </c>
      <c r="DC49" s="20">
        <f t="shared" si="40"/>
        <v>0</v>
      </c>
      <c r="DD49" s="20">
        <f t="shared" si="40"/>
        <v>0</v>
      </c>
      <c r="DE49" s="20">
        <f t="shared" si="40"/>
        <v>0</v>
      </c>
      <c r="DF49" s="20">
        <f t="shared" si="40"/>
        <v>0</v>
      </c>
      <c r="DG49" s="20">
        <f t="shared" si="40"/>
        <v>0</v>
      </c>
      <c r="DH49" s="20">
        <f t="shared" si="40"/>
        <v>0</v>
      </c>
      <c r="DI49" s="20">
        <f t="shared" si="40"/>
        <v>0</v>
      </c>
      <c r="DJ49" s="20">
        <f t="shared" si="40"/>
        <v>0</v>
      </c>
      <c r="DK49" s="20">
        <f t="shared" si="40"/>
        <v>0</v>
      </c>
      <c r="DL49" s="20">
        <f t="shared" si="40"/>
        <v>0</v>
      </c>
      <c r="DM49" s="20">
        <f t="shared" si="40"/>
        <v>0</v>
      </c>
      <c r="DN49" s="20">
        <f t="shared" si="40"/>
        <v>0</v>
      </c>
      <c r="DO49" s="20">
        <f t="shared" si="40"/>
        <v>0</v>
      </c>
      <c r="DP49" s="20">
        <f t="shared" si="41"/>
        <v>0</v>
      </c>
      <c r="DQ49" s="20">
        <f t="shared" si="41"/>
        <v>0</v>
      </c>
      <c r="DR49" s="20">
        <f t="shared" si="41"/>
        <v>0</v>
      </c>
      <c r="DS49" s="20">
        <f t="shared" si="41"/>
        <v>0</v>
      </c>
      <c r="DT49" s="20"/>
      <c r="DU49" s="20">
        <f t="shared" si="42"/>
        <v>0</v>
      </c>
      <c r="DX49" s="282">
        <f t="shared" si="43"/>
        <v>0</v>
      </c>
    </row>
    <row r="50" spans="1:128" ht="35.25" hidden="1" customHeight="1" x14ac:dyDescent="0.3">
      <c r="A50" s="25"/>
      <c r="B50" s="146"/>
      <c r="C50" s="158" t="s">
        <v>160</v>
      </c>
      <c r="D50" s="161" t="s">
        <v>161</v>
      </c>
      <c r="E50" s="146">
        <v>410</v>
      </c>
      <c r="F50" s="162" t="s">
        <v>131</v>
      </c>
      <c r="G50" s="20">
        <f t="shared" si="12"/>
        <v>0</v>
      </c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1" t="e">
        <f t="shared" si="46"/>
        <v>#DIV/0!</v>
      </c>
      <c r="AE50" s="20">
        <f t="shared" si="35"/>
        <v>0</v>
      </c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1" t="e">
        <f t="shared" si="47"/>
        <v>#DIV/0!</v>
      </c>
      <c r="BC50" s="20">
        <f t="shared" si="44"/>
        <v>0</v>
      </c>
      <c r="BD50" s="20">
        <f t="shared" si="36"/>
        <v>0</v>
      </c>
      <c r="BE50" s="20">
        <f t="shared" si="36"/>
        <v>0</v>
      </c>
      <c r="BF50" s="20">
        <f t="shared" si="36"/>
        <v>0</v>
      </c>
      <c r="BG50" s="20">
        <f t="shared" si="36"/>
        <v>0</v>
      </c>
      <c r="BH50" s="20">
        <f t="shared" si="36"/>
        <v>0</v>
      </c>
      <c r="BI50" s="20">
        <f t="shared" si="36"/>
        <v>0</v>
      </c>
      <c r="BJ50" s="20">
        <f t="shared" si="36"/>
        <v>0</v>
      </c>
      <c r="BK50" s="20">
        <f t="shared" si="36"/>
        <v>0</v>
      </c>
      <c r="BL50" s="20">
        <f t="shared" si="36"/>
        <v>0</v>
      </c>
      <c r="BM50" s="20">
        <f t="shared" si="36"/>
        <v>0</v>
      </c>
      <c r="BN50" s="20">
        <f t="shared" si="36"/>
        <v>0</v>
      </c>
      <c r="BO50" s="20">
        <f t="shared" si="36"/>
        <v>0</v>
      </c>
      <c r="BP50" s="20">
        <f t="shared" si="36"/>
        <v>0</v>
      </c>
      <c r="BQ50" s="20">
        <f t="shared" si="36"/>
        <v>0</v>
      </c>
      <c r="BR50" s="20">
        <f t="shared" si="36"/>
        <v>0</v>
      </c>
      <c r="BS50" s="20">
        <f t="shared" si="36"/>
        <v>0</v>
      </c>
      <c r="BT50" s="20">
        <f t="shared" si="37"/>
        <v>0</v>
      </c>
      <c r="BU50" s="20">
        <f t="shared" si="37"/>
        <v>0</v>
      </c>
      <c r="BV50" s="20">
        <f t="shared" si="37"/>
        <v>0</v>
      </c>
      <c r="BW50" s="20">
        <f t="shared" si="37"/>
        <v>0</v>
      </c>
      <c r="BX50" s="20"/>
      <c r="BY50" s="20">
        <f t="shared" si="38"/>
        <v>0</v>
      </c>
      <c r="BZ50" s="21" t="e">
        <f t="shared" si="48"/>
        <v>#DIV/0!</v>
      </c>
      <c r="CA50" s="20">
        <f t="shared" si="49"/>
        <v>0</v>
      </c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1" t="e">
        <f t="shared" si="50"/>
        <v>#DIV/0!</v>
      </c>
      <c r="CY50" s="20">
        <f t="shared" si="45"/>
        <v>0</v>
      </c>
      <c r="CZ50" s="20">
        <f t="shared" si="40"/>
        <v>0</v>
      </c>
      <c r="DA50" s="20">
        <f t="shared" si="40"/>
        <v>0</v>
      </c>
      <c r="DB50" s="20">
        <f t="shared" si="40"/>
        <v>0</v>
      </c>
      <c r="DC50" s="20">
        <f t="shared" si="40"/>
        <v>0</v>
      </c>
      <c r="DD50" s="20">
        <f t="shared" si="40"/>
        <v>0</v>
      </c>
      <c r="DE50" s="20">
        <f t="shared" si="40"/>
        <v>0</v>
      </c>
      <c r="DF50" s="20">
        <f t="shared" si="40"/>
        <v>0</v>
      </c>
      <c r="DG50" s="20">
        <f t="shared" si="40"/>
        <v>0</v>
      </c>
      <c r="DH50" s="20">
        <f t="shared" si="40"/>
        <v>0</v>
      </c>
      <c r="DI50" s="20">
        <f t="shared" si="40"/>
        <v>0</v>
      </c>
      <c r="DJ50" s="20">
        <f t="shared" si="40"/>
        <v>0</v>
      </c>
      <c r="DK50" s="20">
        <f t="shared" si="40"/>
        <v>0</v>
      </c>
      <c r="DL50" s="20">
        <f t="shared" si="40"/>
        <v>0</v>
      </c>
      <c r="DM50" s="20">
        <f t="shared" si="40"/>
        <v>0</v>
      </c>
      <c r="DN50" s="20">
        <f t="shared" si="40"/>
        <v>0</v>
      </c>
      <c r="DO50" s="20">
        <f t="shared" si="40"/>
        <v>0</v>
      </c>
      <c r="DP50" s="20">
        <f t="shared" si="41"/>
        <v>0</v>
      </c>
      <c r="DQ50" s="20">
        <f t="shared" si="41"/>
        <v>0</v>
      </c>
      <c r="DR50" s="20">
        <f t="shared" si="41"/>
        <v>0</v>
      </c>
      <c r="DS50" s="20">
        <f t="shared" si="41"/>
        <v>0</v>
      </c>
      <c r="DT50" s="20"/>
      <c r="DU50" s="20">
        <f t="shared" si="42"/>
        <v>0</v>
      </c>
      <c r="DX50" s="282">
        <f t="shared" si="43"/>
        <v>0</v>
      </c>
    </row>
    <row r="51" spans="1:128" ht="32.25" hidden="1" customHeight="1" x14ac:dyDescent="0.3">
      <c r="A51" s="25"/>
      <c r="B51" s="146"/>
      <c r="C51" s="158" t="s">
        <v>162</v>
      </c>
      <c r="D51" s="161" t="s">
        <v>163</v>
      </c>
      <c r="E51" s="146">
        <v>410</v>
      </c>
      <c r="F51" s="162" t="s">
        <v>131</v>
      </c>
      <c r="G51" s="20">
        <f t="shared" si="12"/>
        <v>0</v>
      </c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1" t="e">
        <f t="shared" si="46"/>
        <v>#DIV/0!</v>
      </c>
      <c r="AE51" s="20">
        <f t="shared" si="35"/>
        <v>0</v>
      </c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1" t="e">
        <f t="shared" si="47"/>
        <v>#DIV/0!</v>
      </c>
      <c r="BC51" s="20">
        <f t="shared" si="44"/>
        <v>0</v>
      </c>
      <c r="BD51" s="20">
        <f t="shared" si="36"/>
        <v>0</v>
      </c>
      <c r="BE51" s="20">
        <f t="shared" si="36"/>
        <v>0</v>
      </c>
      <c r="BF51" s="20">
        <f t="shared" si="36"/>
        <v>0</v>
      </c>
      <c r="BG51" s="20">
        <f t="shared" si="36"/>
        <v>0</v>
      </c>
      <c r="BH51" s="20">
        <f t="shared" si="36"/>
        <v>0</v>
      </c>
      <c r="BI51" s="20">
        <f t="shared" si="36"/>
        <v>0</v>
      </c>
      <c r="BJ51" s="20">
        <f t="shared" si="36"/>
        <v>0</v>
      </c>
      <c r="BK51" s="20">
        <f t="shared" si="36"/>
        <v>0</v>
      </c>
      <c r="BL51" s="20">
        <f t="shared" si="36"/>
        <v>0</v>
      </c>
      <c r="BM51" s="20">
        <f t="shared" si="36"/>
        <v>0</v>
      </c>
      <c r="BN51" s="20">
        <f t="shared" si="36"/>
        <v>0</v>
      </c>
      <c r="BO51" s="20">
        <f t="shared" si="36"/>
        <v>0</v>
      </c>
      <c r="BP51" s="20">
        <f t="shared" si="36"/>
        <v>0</v>
      </c>
      <c r="BQ51" s="20">
        <f t="shared" si="36"/>
        <v>0</v>
      </c>
      <c r="BR51" s="20">
        <f t="shared" si="36"/>
        <v>0</v>
      </c>
      <c r="BS51" s="20">
        <f t="shared" si="36"/>
        <v>0</v>
      </c>
      <c r="BT51" s="20">
        <f t="shared" si="37"/>
        <v>0</v>
      </c>
      <c r="BU51" s="20">
        <f t="shared" si="37"/>
        <v>0</v>
      </c>
      <c r="BV51" s="20">
        <f t="shared" si="37"/>
        <v>0</v>
      </c>
      <c r="BW51" s="20">
        <f t="shared" si="37"/>
        <v>0</v>
      </c>
      <c r="BX51" s="20"/>
      <c r="BY51" s="20">
        <f t="shared" si="38"/>
        <v>0</v>
      </c>
      <c r="BZ51" s="21" t="e">
        <f t="shared" si="48"/>
        <v>#DIV/0!</v>
      </c>
      <c r="CA51" s="20">
        <f t="shared" si="49"/>
        <v>0</v>
      </c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1" t="e">
        <f t="shared" si="50"/>
        <v>#DIV/0!</v>
      </c>
      <c r="CY51" s="20">
        <f t="shared" si="45"/>
        <v>0</v>
      </c>
      <c r="CZ51" s="20">
        <f t="shared" si="40"/>
        <v>0</v>
      </c>
      <c r="DA51" s="20">
        <f t="shared" si="40"/>
        <v>0</v>
      </c>
      <c r="DB51" s="20">
        <f t="shared" si="40"/>
        <v>0</v>
      </c>
      <c r="DC51" s="20">
        <f t="shared" si="40"/>
        <v>0</v>
      </c>
      <c r="DD51" s="20">
        <f t="shared" si="40"/>
        <v>0</v>
      </c>
      <c r="DE51" s="20">
        <f t="shared" si="40"/>
        <v>0</v>
      </c>
      <c r="DF51" s="20">
        <f t="shared" si="40"/>
        <v>0</v>
      </c>
      <c r="DG51" s="20">
        <f t="shared" si="40"/>
        <v>0</v>
      </c>
      <c r="DH51" s="20">
        <f t="shared" si="40"/>
        <v>0</v>
      </c>
      <c r="DI51" s="20">
        <f t="shared" si="40"/>
        <v>0</v>
      </c>
      <c r="DJ51" s="20">
        <f t="shared" si="40"/>
        <v>0</v>
      </c>
      <c r="DK51" s="20">
        <f t="shared" si="40"/>
        <v>0</v>
      </c>
      <c r="DL51" s="20">
        <f t="shared" si="40"/>
        <v>0</v>
      </c>
      <c r="DM51" s="20">
        <f t="shared" si="40"/>
        <v>0</v>
      </c>
      <c r="DN51" s="20">
        <f t="shared" si="40"/>
        <v>0</v>
      </c>
      <c r="DO51" s="20">
        <f t="shared" si="40"/>
        <v>0</v>
      </c>
      <c r="DP51" s="20">
        <f t="shared" si="41"/>
        <v>0</v>
      </c>
      <c r="DQ51" s="20">
        <f t="shared" si="41"/>
        <v>0</v>
      </c>
      <c r="DR51" s="20">
        <f t="shared" si="41"/>
        <v>0</v>
      </c>
      <c r="DS51" s="20">
        <f t="shared" si="41"/>
        <v>0</v>
      </c>
      <c r="DT51" s="20"/>
      <c r="DU51" s="20">
        <f t="shared" si="42"/>
        <v>0</v>
      </c>
      <c r="DX51" s="282">
        <f t="shared" si="43"/>
        <v>0</v>
      </c>
    </row>
    <row r="52" spans="1:128" ht="36" hidden="1" customHeight="1" x14ac:dyDescent="0.3">
      <c r="A52" s="25"/>
      <c r="B52" s="146"/>
      <c r="C52" s="158" t="s">
        <v>164</v>
      </c>
      <c r="D52" s="161" t="s">
        <v>165</v>
      </c>
      <c r="E52" s="146">
        <v>410</v>
      </c>
      <c r="F52" s="162" t="s">
        <v>131</v>
      </c>
      <c r="G52" s="20">
        <f t="shared" si="12"/>
        <v>10000000</v>
      </c>
      <c r="H52" s="20"/>
      <c r="I52" s="20"/>
      <c r="J52" s="20"/>
      <c r="K52" s="20"/>
      <c r="L52" s="20"/>
      <c r="M52" s="20"/>
      <c r="N52" s="20">
        <v>10000000</v>
      </c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1">
        <f t="shared" si="46"/>
        <v>0</v>
      </c>
      <c r="AE52" s="20">
        <f t="shared" si="35"/>
        <v>0</v>
      </c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1">
        <f t="shared" si="47"/>
        <v>1</v>
      </c>
      <c r="BC52" s="20">
        <f t="shared" si="44"/>
        <v>10000000</v>
      </c>
      <c r="BD52" s="20">
        <f t="shared" si="36"/>
        <v>0</v>
      </c>
      <c r="BE52" s="20">
        <f t="shared" si="36"/>
        <v>0</v>
      </c>
      <c r="BF52" s="20">
        <f t="shared" si="36"/>
        <v>0</v>
      </c>
      <c r="BG52" s="20">
        <f t="shared" si="36"/>
        <v>0</v>
      </c>
      <c r="BH52" s="20">
        <f t="shared" si="36"/>
        <v>0</v>
      </c>
      <c r="BI52" s="20">
        <f t="shared" si="36"/>
        <v>0</v>
      </c>
      <c r="BJ52" s="20">
        <f t="shared" si="36"/>
        <v>10000000</v>
      </c>
      <c r="BK52" s="20">
        <f t="shared" si="36"/>
        <v>0</v>
      </c>
      <c r="BL52" s="20">
        <f t="shared" si="36"/>
        <v>0</v>
      </c>
      <c r="BM52" s="20">
        <f t="shared" si="36"/>
        <v>0</v>
      </c>
      <c r="BN52" s="20">
        <f t="shared" si="36"/>
        <v>0</v>
      </c>
      <c r="BO52" s="20">
        <f t="shared" si="36"/>
        <v>0</v>
      </c>
      <c r="BP52" s="20">
        <f t="shared" si="36"/>
        <v>0</v>
      </c>
      <c r="BQ52" s="20">
        <f t="shared" si="36"/>
        <v>0</v>
      </c>
      <c r="BR52" s="20">
        <f t="shared" si="36"/>
        <v>0</v>
      </c>
      <c r="BS52" s="20">
        <f t="shared" si="36"/>
        <v>0</v>
      </c>
      <c r="BT52" s="20">
        <f t="shared" si="37"/>
        <v>0</v>
      </c>
      <c r="BU52" s="20">
        <f t="shared" si="37"/>
        <v>0</v>
      </c>
      <c r="BV52" s="20">
        <f t="shared" si="37"/>
        <v>0</v>
      </c>
      <c r="BW52" s="20">
        <f t="shared" si="37"/>
        <v>0</v>
      </c>
      <c r="BX52" s="20"/>
      <c r="BY52" s="20">
        <f t="shared" si="38"/>
        <v>0</v>
      </c>
      <c r="BZ52" s="21">
        <f t="shared" si="48"/>
        <v>0</v>
      </c>
      <c r="CA52" s="20">
        <f t="shared" si="49"/>
        <v>0</v>
      </c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1">
        <f t="shared" si="50"/>
        <v>1</v>
      </c>
      <c r="CY52" s="20">
        <f t="shared" si="45"/>
        <v>10000000</v>
      </c>
      <c r="CZ52" s="20">
        <f t="shared" si="40"/>
        <v>0</v>
      </c>
      <c r="DA52" s="20">
        <f t="shared" si="40"/>
        <v>0</v>
      </c>
      <c r="DB52" s="20">
        <f t="shared" si="40"/>
        <v>0</v>
      </c>
      <c r="DC52" s="20">
        <f t="shared" si="40"/>
        <v>0</v>
      </c>
      <c r="DD52" s="20">
        <f t="shared" si="40"/>
        <v>0</v>
      </c>
      <c r="DE52" s="20">
        <f t="shared" si="40"/>
        <v>0</v>
      </c>
      <c r="DF52" s="20">
        <f t="shared" si="40"/>
        <v>10000000</v>
      </c>
      <c r="DG52" s="20">
        <f t="shared" si="40"/>
        <v>0</v>
      </c>
      <c r="DH52" s="20">
        <f t="shared" si="40"/>
        <v>0</v>
      </c>
      <c r="DI52" s="20">
        <f t="shared" si="40"/>
        <v>0</v>
      </c>
      <c r="DJ52" s="20">
        <f t="shared" si="40"/>
        <v>0</v>
      </c>
      <c r="DK52" s="20">
        <f t="shared" si="40"/>
        <v>0</v>
      </c>
      <c r="DL52" s="20">
        <f t="shared" si="40"/>
        <v>0</v>
      </c>
      <c r="DM52" s="20">
        <f t="shared" si="40"/>
        <v>0</v>
      </c>
      <c r="DN52" s="20">
        <f t="shared" si="40"/>
        <v>0</v>
      </c>
      <c r="DO52" s="20">
        <f t="shared" si="40"/>
        <v>0</v>
      </c>
      <c r="DP52" s="20">
        <f t="shared" si="41"/>
        <v>0</v>
      </c>
      <c r="DQ52" s="20">
        <f t="shared" si="41"/>
        <v>0</v>
      </c>
      <c r="DR52" s="20">
        <f t="shared" si="41"/>
        <v>0</v>
      </c>
      <c r="DS52" s="20">
        <f t="shared" si="41"/>
        <v>0</v>
      </c>
      <c r="DT52" s="20"/>
      <c r="DU52" s="20">
        <f t="shared" si="42"/>
        <v>0</v>
      </c>
      <c r="DX52" s="282">
        <f t="shared" si="43"/>
        <v>10000000</v>
      </c>
    </row>
    <row r="53" spans="1:128" ht="31.5" hidden="1" customHeight="1" x14ac:dyDescent="0.3">
      <c r="A53" s="25"/>
      <c r="B53" s="146"/>
      <c r="C53" s="158" t="s">
        <v>166</v>
      </c>
      <c r="D53" s="161" t="s">
        <v>167</v>
      </c>
      <c r="E53" s="146">
        <v>410</v>
      </c>
      <c r="F53" s="162" t="s">
        <v>131</v>
      </c>
      <c r="G53" s="20">
        <f t="shared" si="12"/>
        <v>15000000</v>
      </c>
      <c r="H53" s="20"/>
      <c r="I53" s="20"/>
      <c r="J53" s="20"/>
      <c r="K53" s="20"/>
      <c r="L53" s="20"/>
      <c r="M53" s="20"/>
      <c r="N53" s="20">
        <v>15000000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1">
        <f t="shared" si="46"/>
        <v>0</v>
      </c>
      <c r="AE53" s="20">
        <f t="shared" si="35"/>
        <v>0</v>
      </c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1">
        <f t="shared" si="47"/>
        <v>1</v>
      </c>
      <c r="BC53" s="20">
        <f t="shared" si="44"/>
        <v>15000000</v>
      </c>
      <c r="BD53" s="20">
        <f t="shared" si="36"/>
        <v>0</v>
      </c>
      <c r="BE53" s="20">
        <f t="shared" si="36"/>
        <v>0</v>
      </c>
      <c r="BF53" s="20">
        <f t="shared" si="36"/>
        <v>0</v>
      </c>
      <c r="BG53" s="20">
        <f t="shared" si="36"/>
        <v>0</v>
      </c>
      <c r="BH53" s="20">
        <f t="shared" si="36"/>
        <v>0</v>
      </c>
      <c r="BI53" s="20">
        <f t="shared" si="36"/>
        <v>0</v>
      </c>
      <c r="BJ53" s="20">
        <f t="shared" si="36"/>
        <v>15000000</v>
      </c>
      <c r="BK53" s="20">
        <f t="shared" si="36"/>
        <v>0</v>
      </c>
      <c r="BL53" s="20">
        <f t="shared" si="36"/>
        <v>0</v>
      </c>
      <c r="BM53" s="20">
        <f t="shared" si="36"/>
        <v>0</v>
      </c>
      <c r="BN53" s="20">
        <f t="shared" si="36"/>
        <v>0</v>
      </c>
      <c r="BO53" s="20">
        <f t="shared" si="36"/>
        <v>0</v>
      </c>
      <c r="BP53" s="20">
        <f t="shared" si="36"/>
        <v>0</v>
      </c>
      <c r="BQ53" s="20">
        <f t="shared" si="36"/>
        <v>0</v>
      </c>
      <c r="BR53" s="20">
        <f t="shared" si="36"/>
        <v>0</v>
      </c>
      <c r="BS53" s="20">
        <f t="shared" ref="BS53:BW68" si="51">W53-AU53</f>
        <v>0</v>
      </c>
      <c r="BT53" s="20">
        <f t="shared" si="37"/>
        <v>0</v>
      </c>
      <c r="BU53" s="20">
        <f t="shared" si="37"/>
        <v>0</v>
      </c>
      <c r="BV53" s="20">
        <f t="shared" si="37"/>
        <v>0</v>
      </c>
      <c r="BW53" s="20">
        <f t="shared" si="37"/>
        <v>0</v>
      </c>
      <c r="BX53" s="20"/>
      <c r="BY53" s="20">
        <f t="shared" si="38"/>
        <v>0</v>
      </c>
      <c r="BZ53" s="21">
        <f t="shared" si="48"/>
        <v>0</v>
      </c>
      <c r="CA53" s="20">
        <f t="shared" si="49"/>
        <v>0</v>
      </c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1">
        <f t="shared" si="50"/>
        <v>1</v>
      </c>
      <c r="CY53" s="20">
        <f t="shared" si="45"/>
        <v>15000000</v>
      </c>
      <c r="CZ53" s="20">
        <f t="shared" si="40"/>
        <v>0</v>
      </c>
      <c r="DA53" s="20">
        <f t="shared" si="40"/>
        <v>0</v>
      </c>
      <c r="DB53" s="20">
        <f t="shared" si="40"/>
        <v>0</v>
      </c>
      <c r="DC53" s="20">
        <f t="shared" si="40"/>
        <v>0</v>
      </c>
      <c r="DD53" s="20">
        <f t="shared" si="40"/>
        <v>0</v>
      </c>
      <c r="DE53" s="20">
        <f t="shared" si="40"/>
        <v>0</v>
      </c>
      <c r="DF53" s="20">
        <f t="shared" si="40"/>
        <v>15000000</v>
      </c>
      <c r="DG53" s="20">
        <f t="shared" si="40"/>
        <v>0</v>
      </c>
      <c r="DH53" s="20">
        <f t="shared" si="40"/>
        <v>0</v>
      </c>
      <c r="DI53" s="20">
        <f t="shared" si="40"/>
        <v>0</v>
      </c>
      <c r="DJ53" s="20">
        <f t="shared" si="40"/>
        <v>0</v>
      </c>
      <c r="DK53" s="20">
        <f t="shared" si="40"/>
        <v>0</v>
      </c>
      <c r="DL53" s="20">
        <f t="shared" si="40"/>
        <v>0</v>
      </c>
      <c r="DM53" s="20">
        <f t="shared" si="40"/>
        <v>0</v>
      </c>
      <c r="DN53" s="20">
        <f t="shared" si="40"/>
        <v>0</v>
      </c>
      <c r="DO53" s="20">
        <f t="shared" ref="DO53:DS68" si="52">W53-CQ53</f>
        <v>0</v>
      </c>
      <c r="DP53" s="20">
        <f t="shared" si="41"/>
        <v>0</v>
      </c>
      <c r="DQ53" s="20">
        <f t="shared" si="41"/>
        <v>0</v>
      </c>
      <c r="DR53" s="20">
        <f t="shared" si="41"/>
        <v>0</v>
      </c>
      <c r="DS53" s="20">
        <f t="shared" si="41"/>
        <v>0</v>
      </c>
      <c r="DT53" s="20"/>
      <c r="DU53" s="20">
        <f t="shared" si="42"/>
        <v>0</v>
      </c>
      <c r="DX53" s="282">
        <f t="shared" si="43"/>
        <v>15000000</v>
      </c>
    </row>
    <row r="54" spans="1:128" ht="30.75" hidden="1" customHeight="1" x14ac:dyDescent="0.3">
      <c r="A54" s="25"/>
      <c r="B54" s="146"/>
      <c r="C54" s="158" t="s">
        <v>168</v>
      </c>
      <c r="D54" s="161" t="s">
        <v>169</v>
      </c>
      <c r="E54" s="146">
        <v>410</v>
      </c>
      <c r="F54" s="162" t="s">
        <v>131</v>
      </c>
      <c r="G54" s="20">
        <f t="shared" si="12"/>
        <v>16000000</v>
      </c>
      <c r="H54" s="20"/>
      <c r="I54" s="20"/>
      <c r="J54" s="20"/>
      <c r="K54" s="20"/>
      <c r="L54" s="20"/>
      <c r="M54" s="20"/>
      <c r="N54" s="20">
        <v>16000000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1">
        <f t="shared" si="46"/>
        <v>0</v>
      </c>
      <c r="AE54" s="20">
        <f t="shared" si="35"/>
        <v>0</v>
      </c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1">
        <f t="shared" si="47"/>
        <v>1</v>
      </c>
      <c r="BC54" s="20">
        <f t="shared" si="44"/>
        <v>16000000</v>
      </c>
      <c r="BD54" s="20">
        <f t="shared" ref="BD54:BS70" si="53">H54-AF54</f>
        <v>0</v>
      </c>
      <c r="BE54" s="20">
        <f t="shared" si="53"/>
        <v>0</v>
      </c>
      <c r="BF54" s="20">
        <f t="shared" si="53"/>
        <v>0</v>
      </c>
      <c r="BG54" s="20">
        <f t="shared" si="53"/>
        <v>0</v>
      </c>
      <c r="BH54" s="20">
        <f t="shared" si="53"/>
        <v>0</v>
      </c>
      <c r="BI54" s="20">
        <f t="shared" si="53"/>
        <v>0</v>
      </c>
      <c r="BJ54" s="20">
        <f t="shared" si="53"/>
        <v>16000000</v>
      </c>
      <c r="BK54" s="20">
        <f t="shared" si="53"/>
        <v>0</v>
      </c>
      <c r="BL54" s="20">
        <f t="shared" si="53"/>
        <v>0</v>
      </c>
      <c r="BM54" s="20">
        <f t="shared" si="53"/>
        <v>0</v>
      </c>
      <c r="BN54" s="20">
        <f t="shared" si="53"/>
        <v>0</v>
      </c>
      <c r="BO54" s="20">
        <f t="shared" si="53"/>
        <v>0</v>
      </c>
      <c r="BP54" s="20">
        <f t="shared" si="53"/>
        <v>0</v>
      </c>
      <c r="BQ54" s="20">
        <f t="shared" si="53"/>
        <v>0</v>
      </c>
      <c r="BR54" s="20">
        <f t="shared" si="53"/>
        <v>0</v>
      </c>
      <c r="BS54" s="20">
        <f t="shared" si="51"/>
        <v>0</v>
      </c>
      <c r="BT54" s="20">
        <f t="shared" si="51"/>
        <v>0</v>
      </c>
      <c r="BU54" s="20">
        <f t="shared" si="51"/>
        <v>0</v>
      </c>
      <c r="BV54" s="20">
        <f t="shared" si="51"/>
        <v>0</v>
      </c>
      <c r="BW54" s="20">
        <f t="shared" si="51"/>
        <v>0</v>
      </c>
      <c r="BX54" s="20"/>
      <c r="BY54" s="20">
        <f t="shared" si="38"/>
        <v>0</v>
      </c>
      <c r="BZ54" s="21">
        <f t="shared" si="48"/>
        <v>0</v>
      </c>
      <c r="CA54" s="20">
        <f t="shared" si="49"/>
        <v>0</v>
      </c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1">
        <f t="shared" si="50"/>
        <v>1</v>
      </c>
      <c r="CY54" s="20">
        <f t="shared" si="45"/>
        <v>16000000</v>
      </c>
      <c r="CZ54" s="20">
        <f t="shared" ref="CZ54:DO70" si="54">H54-CB54</f>
        <v>0</v>
      </c>
      <c r="DA54" s="20">
        <f t="shared" si="54"/>
        <v>0</v>
      </c>
      <c r="DB54" s="20">
        <f t="shared" si="54"/>
        <v>0</v>
      </c>
      <c r="DC54" s="20">
        <f t="shared" si="54"/>
        <v>0</v>
      </c>
      <c r="DD54" s="20">
        <f t="shared" si="54"/>
        <v>0</v>
      </c>
      <c r="DE54" s="20">
        <f t="shared" si="54"/>
        <v>0</v>
      </c>
      <c r="DF54" s="20">
        <f t="shared" si="54"/>
        <v>16000000</v>
      </c>
      <c r="DG54" s="20">
        <f t="shared" si="54"/>
        <v>0</v>
      </c>
      <c r="DH54" s="20">
        <f t="shared" si="54"/>
        <v>0</v>
      </c>
      <c r="DI54" s="20">
        <f t="shared" si="54"/>
        <v>0</v>
      </c>
      <c r="DJ54" s="20">
        <f t="shared" si="54"/>
        <v>0</v>
      </c>
      <c r="DK54" s="20">
        <f t="shared" si="54"/>
        <v>0</v>
      </c>
      <c r="DL54" s="20">
        <f t="shared" si="54"/>
        <v>0</v>
      </c>
      <c r="DM54" s="20">
        <f t="shared" si="54"/>
        <v>0</v>
      </c>
      <c r="DN54" s="20">
        <f t="shared" si="54"/>
        <v>0</v>
      </c>
      <c r="DO54" s="20">
        <f t="shared" si="52"/>
        <v>0</v>
      </c>
      <c r="DP54" s="20">
        <f t="shared" si="52"/>
        <v>0</v>
      </c>
      <c r="DQ54" s="20">
        <f t="shared" si="52"/>
        <v>0</v>
      </c>
      <c r="DR54" s="20">
        <f t="shared" si="52"/>
        <v>0</v>
      </c>
      <c r="DS54" s="20">
        <f t="shared" si="52"/>
        <v>0</v>
      </c>
      <c r="DT54" s="20"/>
      <c r="DU54" s="20">
        <f t="shared" si="42"/>
        <v>0</v>
      </c>
      <c r="DX54" s="282">
        <f t="shared" si="43"/>
        <v>16000000</v>
      </c>
    </row>
    <row r="55" spans="1:128" ht="36" hidden="1" customHeight="1" x14ac:dyDescent="0.3">
      <c r="A55" s="25"/>
      <c r="B55" s="146"/>
      <c r="C55" s="158" t="s">
        <v>170</v>
      </c>
      <c r="D55" s="161" t="s">
        <v>171</v>
      </c>
      <c r="E55" s="146">
        <v>410</v>
      </c>
      <c r="F55" s="162" t="s">
        <v>131</v>
      </c>
      <c r="G55" s="20">
        <f t="shared" si="12"/>
        <v>20000000</v>
      </c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>
        <v>20000000</v>
      </c>
      <c r="Z55" s="20"/>
      <c r="AA55" s="20"/>
      <c r="AB55" s="20"/>
      <c r="AC55" s="20"/>
      <c r="AD55" s="21">
        <f t="shared" si="46"/>
        <v>0</v>
      </c>
      <c r="AE55" s="20">
        <f t="shared" si="35"/>
        <v>0</v>
      </c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1">
        <f t="shared" si="47"/>
        <v>1</v>
      </c>
      <c r="BC55" s="20">
        <f t="shared" si="44"/>
        <v>20000000</v>
      </c>
      <c r="BD55" s="20">
        <f t="shared" si="53"/>
        <v>0</v>
      </c>
      <c r="BE55" s="20">
        <f t="shared" si="53"/>
        <v>0</v>
      </c>
      <c r="BF55" s="20">
        <f t="shared" si="53"/>
        <v>0</v>
      </c>
      <c r="BG55" s="20">
        <f t="shared" si="53"/>
        <v>0</v>
      </c>
      <c r="BH55" s="20">
        <f t="shared" si="53"/>
        <v>0</v>
      </c>
      <c r="BI55" s="20">
        <f t="shared" si="53"/>
        <v>0</v>
      </c>
      <c r="BJ55" s="20">
        <f t="shared" si="53"/>
        <v>0</v>
      </c>
      <c r="BK55" s="20">
        <f t="shared" si="53"/>
        <v>0</v>
      </c>
      <c r="BL55" s="20">
        <f t="shared" si="53"/>
        <v>0</v>
      </c>
      <c r="BM55" s="20">
        <f t="shared" si="53"/>
        <v>0</v>
      </c>
      <c r="BN55" s="20">
        <f t="shared" si="53"/>
        <v>0</v>
      </c>
      <c r="BO55" s="20">
        <f t="shared" si="53"/>
        <v>0</v>
      </c>
      <c r="BP55" s="20">
        <f t="shared" si="53"/>
        <v>0</v>
      </c>
      <c r="BQ55" s="20">
        <f t="shared" si="53"/>
        <v>0</v>
      </c>
      <c r="BR55" s="20">
        <f t="shared" si="53"/>
        <v>0</v>
      </c>
      <c r="BS55" s="20">
        <f t="shared" si="51"/>
        <v>0</v>
      </c>
      <c r="BT55" s="20">
        <f t="shared" si="51"/>
        <v>0</v>
      </c>
      <c r="BU55" s="20">
        <f t="shared" si="51"/>
        <v>20000000</v>
      </c>
      <c r="BV55" s="20">
        <f t="shared" si="51"/>
        <v>0</v>
      </c>
      <c r="BW55" s="20">
        <f t="shared" si="51"/>
        <v>0</v>
      </c>
      <c r="BX55" s="20"/>
      <c r="BY55" s="20">
        <f t="shared" si="38"/>
        <v>0</v>
      </c>
      <c r="BZ55" s="21">
        <f t="shared" si="48"/>
        <v>0</v>
      </c>
      <c r="CA55" s="20">
        <f t="shared" si="49"/>
        <v>0</v>
      </c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1">
        <f t="shared" si="50"/>
        <v>1</v>
      </c>
      <c r="CY55" s="20">
        <f t="shared" si="45"/>
        <v>20000000</v>
      </c>
      <c r="CZ55" s="20">
        <f t="shared" si="54"/>
        <v>0</v>
      </c>
      <c r="DA55" s="20">
        <f t="shared" si="54"/>
        <v>0</v>
      </c>
      <c r="DB55" s="20">
        <f t="shared" si="54"/>
        <v>0</v>
      </c>
      <c r="DC55" s="20">
        <f t="shared" si="54"/>
        <v>0</v>
      </c>
      <c r="DD55" s="20">
        <f t="shared" si="54"/>
        <v>0</v>
      </c>
      <c r="DE55" s="20">
        <f t="shared" si="54"/>
        <v>0</v>
      </c>
      <c r="DF55" s="20">
        <f t="shared" si="54"/>
        <v>0</v>
      </c>
      <c r="DG55" s="20">
        <f t="shared" si="54"/>
        <v>0</v>
      </c>
      <c r="DH55" s="20">
        <f t="shared" si="54"/>
        <v>0</v>
      </c>
      <c r="DI55" s="20">
        <f t="shared" si="54"/>
        <v>0</v>
      </c>
      <c r="DJ55" s="20">
        <f t="shared" si="54"/>
        <v>0</v>
      </c>
      <c r="DK55" s="20">
        <f t="shared" si="54"/>
        <v>0</v>
      </c>
      <c r="DL55" s="20">
        <f t="shared" si="54"/>
        <v>0</v>
      </c>
      <c r="DM55" s="20">
        <f t="shared" si="54"/>
        <v>0</v>
      </c>
      <c r="DN55" s="20">
        <f t="shared" si="54"/>
        <v>0</v>
      </c>
      <c r="DO55" s="20">
        <f t="shared" si="52"/>
        <v>0</v>
      </c>
      <c r="DP55" s="20">
        <f t="shared" si="52"/>
        <v>0</v>
      </c>
      <c r="DQ55" s="20">
        <f t="shared" si="52"/>
        <v>20000000</v>
      </c>
      <c r="DR55" s="20">
        <f t="shared" si="52"/>
        <v>0</v>
      </c>
      <c r="DS55" s="20">
        <f t="shared" si="52"/>
        <v>0</v>
      </c>
      <c r="DT55" s="20"/>
      <c r="DU55" s="20">
        <f t="shared" si="42"/>
        <v>0</v>
      </c>
      <c r="DX55" s="282">
        <f t="shared" si="43"/>
        <v>20000000</v>
      </c>
    </row>
    <row r="56" spans="1:128" ht="33.75" hidden="1" customHeight="1" x14ac:dyDescent="0.3">
      <c r="A56" s="25"/>
      <c r="B56" s="146"/>
      <c r="C56" s="158" t="s">
        <v>172</v>
      </c>
      <c r="D56" s="161" t="s">
        <v>173</v>
      </c>
      <c r="E56" s="146">
        <v>410</v>
      </c>
      <c r="F56" s="162" t="s">
        <v>131</v>
      </c>
      <c r="G56" s="20">
        <f t="shared" si="12"/>
        <v>0</v>
      </c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1" t="e">
        <f t="shared" si="46"/>
        <v>#DIV/0!</v>
      </c>
      <c r="AE56" s="20">
        <f t="shared" si="35"/>
        <v>0</v>
      </c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1" t="e">
        <f t="shared" si="47"/>
        <v>#DIV/0!</v>
      </c>
      <c r="BC56" s="20">
        <f t="shared" si="44"/>
        <v>0</v>
      </c>
      <c r="BD56" s="20">
        <f t="shared" si="53"/>
        <v>0</v>
      </c>
      <c r="BE56" s="20">
        <f t="shared" si="53"/>
        <v>0</v>
      </c>
      <c r="BF56" s="20">
        <f t="shared" si="53"/>
        <v>0</v>
      </c>
      <c r="BG56" s="20">
        <f t="shared" si="53"/>
        <v>0</v>
      </c>
      <c r="BH56" s="20">
        <f t="shared" si="53"/>
        <v>0</v>
      </c>
      <c r="BI56" s="20">
        <f t="shared" si="53"/>
        <v>0</v>
      </c>
      <c r="BJ56" s="20">
        <f t="shared" si="53"/>
        <v>0</v>
      </c>
      <c r="BK56" s="20">
        <f t="shared" si="53"/>
        <v>0</v>
      </c>
      <c r="BL56" s="20">
        <f t="shared" si="53"/>
        <v>0</v>
      </c>
      <c r="BM56" s="20">
        <f t="shared" si="53"/>
        <v>0</v>
      </c>
      <c r="BN56" s="20">
        <f t="shared" si="53"/>
        <v>0</v>
      </c>
      <c r="BO56" s="20">
        <f t="shared" si="53"/>
        <v>0</v>
      </c>
      <c r="BP56" s="20">
        <f t="shared" si="53"/>
        <v>0</v>
      </c>
      <c r="BQ56" s="20">
        <f t="shared" si="53"/>
        <v>0</v>
      </c>
      <c r="BR56" s="20">
        <f t="shared" si="53"/>
        <v>0</v>
      </c>
      <c r="BS56" s="20">
        <f t="shared" si="51"/>
        <v>0</v>
      </c>
      <c r="BT56" s="20">
        <f t="shared" si="51"/>
        <v>0</v>
      </c>
      <c r="BU56" s="20">
        <f t="shared" si="51"/>
        <v>0</v>
      </c>
      <c r="BV56" s="20">
        <f t="shared" si="51"/>
        <v>0</v>
      </c>
      <c r="BW56" s="20">
        <f t="shared" si="51"/>
        <v>0</v>
      </c>
      <c r="BX56" s="20"/>
      <c r="BY56" s="20">
        <f t="shared" si="38"/>
        <v>0</v>
      </c>
      <c r="BZ56" s="21" t="e">
        <f t="shared" si="48"/>
        <v>#DIV/0!</v>
      </c>
      <c r="CA56" s="20">
        <f t="shared" si="49"/>
        <v>0</v>
      </c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1" t="e">
        <f t="shared" si="50"/>
        <v>#DIV/0!</v>
      </c>
      <c r="CY56" s="20">
        <f t="shared" si="45"/>
        <v>0</v>
      </c>
      <c r="CZ56" s="20">
        <f t="shared" si="54"/>
        <v>0</v>
      </c>
      <c r="DA56" s="20">
        <f t="shared" si="54"/>
        <v>0</v>
      </c>
      <c r="DB56" s="20">
        <f t="shared" si="54"/>
        <v>0</v>
      </c>
      <c r="DC56" s="20">
        <f t="shared" si="54"/>
        <v>0</v>
      </c>
      <c r="DD56" s="20">
        <f t="shared" si="54"/>
        <v>0</v>
      </c>
      <c r="DE56" s="20">
        <f t="shared" si="54"/>
        <v>0</v>
      </c>
      <c r="DF56" s="20">
        <f t="shared" si="54"/>
        <v>0</v>
      </c>
      <c r="DG56" s="20">
        <f t="shared" si="54"/>
        <v>0</v>
      </c>
      <c r="DH56" s="20">
        <f t="shared" si="54"/>
        <v>0</v>
      </c>
      <c r="DI56" s="20">
        <f t="shared" si="54"/>
        <v>0</v>
      </c>
      <c r="DJ56" s="20">
        <f t="shared" si="54"/>
        <v>0</v>
      </c>
      <c r="DK56" s="20">
        <f t="shared" si="54"/>
        <v>0</v>
      </c>
      <c r="DL56" s="20">
        <f t="shared" si="54"/>
        <v>0</v>
      </c>
      <c r="DM56" s="20">
        <f t="shared" si="54"/>
        <v>0</v>
      </c>
      <c r="DN56" s="20">
        <f t="shared" si="54"/>
        <v>0</v>
      </c>
      <c r="DO56" s="20">
        <f t="shared" si="52"/>
        <v>0</v>
      </c>
      <c r="DP56" s="20">
        <f t="shared" si="52"/>
        <v>0</v>
      </c>
      <c r="DQ56" s="20">
        <f t="shared" si="52"/>
        <v>0</v>
      </c>
      <c r="DR56" s="20">
        <f t="shared" si="52"/>
        <v>0</v>
      </c>
      <c r="DS56" s="20">
        <f t="shared" si="52"/>
        <v>0</v>
      </c>
      <c r="DT56" s="20"/>
      <c r="DU56" s="20">
        <f t="shared" si="42"/>
        <v>0</v>
      </c>
      <c r="DX56" s="282">
        <f t="shared" si="43"/>
        <v>0</v>
      </c>
    </row>
    <row r="57" spans="1:128" ht="30.75" hidden="1" customHeight="1" x14ac:dyDescent="0.3">
      <c r="A57" s="194" t="s">
        <v>127</v>
      </c>
      <c r="B57" s="207" t="s">
        <v>174</v>
      </c>
      <c r="C57" s="160" t="s">
        <v>175</v>
      </c>
      <c r="D57" s="161" t="s">
        <v>176</v>
      </c>
      <c r="E57" s="161">
        <v>410</v>
      </c>
      <c r="F57" s="162" t="s">
        <v>131</v>
      </c>
      <c r="G57" s="20">
        <f t="shared" si="12"/>
        <v>95000000</v>
      </c>
      <c r="H57" s="20"/>
      <c r="I57" s="20"/>
      <c r="J57" s="20"/>
      <c r="K57" s="20"/>
      <c r="L57" s="20"/>
      <c r="M57" s="20"/>
      <c r="N57" s="20">
        <f>45000000+25000000</f>
        <v>70000000</v>
      </c>
      <c r="O57" s="20"/>
      <c r="P57" s="20"/>
      <c r="Q57" s="20">
        <v>10000000</v>
      </c>
      <c r="R57" s="20"/>
      <c r="S57" s="20">
        <v>5000000</v>
      </c>
      <c r="T57" s="20">
        <v>10000000</v>
      </c>
      <c r="U57" s="20"/>
      <c r="V57" s="20"/>
      <c r="W57" s="20"/>
      <c r="X57" s="20"/>
      <c r="Y57" s="20"/>
      <c r="Z57" s="20"/>
      <c r="AA57" s="20"/>
      <c r="AB57" s="20"/>
      <c r="AC57" s="20"/>
      <c r="AD57" s="44">
        <f t="shared" si="28"/>
        <v>0</v>
      </c>
      <c r="AE57" s="20">
        <f t="shared" si="35"/>
        <v>0</v>
      </c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1">
        <f t="shared" si="14"/>
        <v>1</v>
      </c>
      <c r="BC57" s="20">
        <f t="shared" si="44"/>
        <v>95000000</v>
      </c>
      <c r="BD57" s="20">
        <f t="shared" si="53"/>
        <v>0</v>
      </c>
      <c r="BE57" s="20">
        <f t="shared" si="53"/>
        <v>0</v>
      </c>
      <c r="BF57" s="20">
        <f t="shared" si="53"/>
        <v>0</v>
      </c>
      <c r="BG57" s="20">
        <f t="shared" si="53"/>
        <v>0</v>
      </c>
      <c r="BH57" s="20">
        <f t="shared" si="53"/>
        <v>0</v>
      </c>
      <c r="BI57" s="20">
        <f t="shared" si="53"/>
        <v>0</v>
      </c>
      <c r="BJ57" s="20">
        <f t="shared" si="53"/>
        <v>70000000</v>
      </c>
      <c r="BK57" s="20">
        <f t="shared" si="53"/>
        <v>0</v>
      </c>
      <c r="BL57" s="20">
        <f t="shared" si="53"/>
        <v>0</v>
      </c>
      <c r="BM57" s="20">
        <f t="shared" si="53"/>
        <v>10000000</v>
      </c>
      <c r="BN57" s="20">
        <f t="shared" si="53"/>
        <v>0</v>
      </c>
      <c r="BO57" s="20">
        <f t="shared" si="53"/>
        <v>5000000</v>
      </c>
      <c r="BP57" s="20">
        <f t="shared" si="53"/>
        <v>10000000</v>
      </c>
      <c r="BQ57" s="20">
        <f t="shared" si="53"/>
        <v>0</v>
      </c>
      <c r="BR57" s="20">
        <f t="shared" si="53"/>
        <v>0</v>
      </c>
      <c r="BS57" s="20">
        <f t="shared" si="51"/>
        <v>0</v>
      </c>
      <c r="BT57" s="20">
        <f t="shared" si="51"/>
        <v>0</v>
      </c>
      <c r="BU57" s="20">
        <f t="shared" si="51"/>
        <v>0</v>
      </c>
      <c r="BV57" s="20">
        <f t="shared" si="51"/>
        <v>0</v>
      </c>
      <c r="BW57" s="20">
        <f t="shared" si="51"/>
        <v>0</v>
      </c>
      <c r="BX57" s="20"/>
      <c r="BY57" s="20">
        <f t="shared" si="38"/>
        <v>0</v>
      </c>
      <c r="BZ57" s="21">
        <f t="shared" si="24"/>
        <v>0</v>
      </c>
      <c r="CA57" s="20">
        <f t="shared" si="39"/>
        <v>0</v>
      </c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1">
        <f t="shared" si="7"/>
        <v>1</v>
      </c>
      <c r="CY57" s="20">
        <f t="shared" si="45"/>
        <v>95000000</v>
      </c>
      <c r="CZ57" s="20">
        <f t="shared" si="54"/>
        <v>0</v>
      </c>
      <c r="DA57" s="20">
        <f t="shared" si="54"/>
        <v>0</v>
      </c>
      <c r="DB57" s="20">
        <f t="shared" si="54"/>
        <v>0</v>
      </c>
      <c r="DC57" s="20">
        <f t="shared" si="54"/>
        <v>0</v>
      </c>
      <c r="DD57" s="20">
        <f t="shared" si="54"/>
        <v>0</v>
      </c>
      <c r="DE57" s="20">
        <f t="shared" si="54"/>
        <v>0</v>
      </c>
      <c r="DF57" s="20">
        <f t="shared" si="54"/>
        <v>70000000</v>
      </c>
      <c r="DG57" s="20">
        <f t="shared" si="54"/>
        <v>0</v>
      </c>
      <c r="DH57" s="20">
        <f t="shared" si="54"/>
        <v>0</v>
      </c>
      <c r="DI57" s="20">
        <f t="shared" si="54"/>
        <v>10000000</v>
      </c>
      <c r="DJ57" s="20">
        <f t="shared" si="54"/>
        <v>0</v>
      </c>
      <c r="DK57" s="20">
        <f t="shared" si="54"/>
        <v>5000000</v>
      </c>
      <c r="DL57" s="20">
        <f t="shared" si="54"/>
        <v>10000000</v>
      </c>
      <c r="DM57" s="20">
        <f t="shared" si="54"/>
        <v>0</v>
      </c>
      <c r="DN57" s="20">
        <f t="shared" si="54"/>
        <v>0</v>
      </c>
      <c r="DO57" s="20">
        <f t="shared" si="52"/>
        <v>0</v>
      </c>
      <c r="DP57" s="20">
        <f t="shared" si="52"/>
        <v>0</v>
      </c>
      <c r="DQ57" s="20">
        <f t="shared" si="52"/>
        <v>0</v>
      </c>
      <c r="DR57" s="20">
        <f t="shared" si="52"/>
        <v>0</v>
      </c>
      <c r="DS57" s="20">
        <f t="shared" si="52"/>
        <v>0</v>
      </c>
      <c r="DT57" s="20"/>
      <c r="DU57" s="20">
        <f t="shared" si="42"/>
        <v>0</v>
      </c>
      <c r="DX57" s="282">
        <f t="shared" si="43"/>
        <v>95000000</v>
      </c>
    </row>
    <row r="58" spans="1:128" ht="30.75" hidden="1" customHeight="1" x14ac:dyDescent="0.3">
      <c r="A58" s="194"/>
      <c r="B58" s="208"/>
      <c r="C58" s="158" t="s">
        <v>177</v>
      </c>
      <c r="D58" s="161" t="s">
        <v>178</v>
      </c>
      <c r="E58" s="146">
        <v>410</v>
      </c>
      <c r="F58" s="159" t="s">
        <v>179</v>
      </c>
      <c r="G58" s="20">
        <f t="shared" si="12"/>
        <v>261502304</v>
      </c>
      <c r="H58" s="20"/>
      <c r="I58" s="20"/>
      <c r="J58" s="20"/>
      <c r="K58" s="20"/>
      <c r="L58" s="20"/>
      <c r="M58" s="20"/>
      <c r="N58" s="20">
        <v>150000000</v>
      </c>
      <c r="O58" s="20"/>
      <c r="P58" s="20"/>
      <c r="Q58" s="20">
        <v>30000000</v>
      </c>
      <c r="R58" s="20"/>
      <c r="S58" s="20">
        <v>20000000</v>
      </c>
      <c r="T58" s="20">
        <f>30000000+10000000</f>
        <v>40000000</v>
      </c>
      <c r="U58" s="20"/>
      <c r="V58" s="20"/>
      <c r="W58" s="20"/>
      <c r="X58" s="20"/>
      <c r="Y58" s="20"/>
      <c r="Z58" s="20"/>
      <c r="AA58" s="20"/>
      <c r="AB58" s="20"/>
      <c r="AC58" s="20">
        <f>21502304</f>
        <v>21502304</v>
      </c>
      <c r="AD58" s="21">
        <f t="shared" si="28"/>
        <v>4.5400919297445275E-2</v>
      </c>
      <c r="AE58" s="20">
        <f t="shared" si="35"/>
        <v>11872445</v>
      </c>
      <c r="AF58" s="20"/>
      <c r="AG58" s="20"/>
      <c r="AH58" s="20"/>
      <c r="AI58" s="20"/>
      <c r="AJ58" s="20"/>
      <c r="AK58" s="20"/>
      <c r="AL58" s="20">
        <f>+'[1]FEBRERO 2019'!$P$602</f>
        <v>11872445</v>
      </c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1">
        <f t="shared" si="14"/>
        <v>0.95459908070255473</v>
      </c>
      <c r="BC58" s="20">
        <f t="shared" si="44"/>
        <v>249629859</v>
      </c>
      <c r="BD58" s="20">
        <f t="shared" si="53"/>
        <v>0</v>
      </c>
      <c r="BE58" s="20">
        <f t="shared" si="53"/>
        <v>0</v>
      </c>
      <c r="BF58" s="20">
        <f t="shared" si="53"/>
        <v>0</v>
      </c>
      <c r="BG58" s="20">
        <f t="shared" si="53"/>
        <v>0</v>
      </c>
      <c r="BH58" s="20">
        <f t="shared" si="53"/>
        <v>0</v>
      </c>
      <c r="BI58" s="20">
        <f t="shared" si="53"/>
        <v>0</v>
      </c>
      <c r="BJ58" s="20">
        <f t="shared" si="53"/>
        <v>138127555</v>
      </c>
      <c r="BK58" s="20">
        <f t="shared" si="53"/>
        <v>0</v>
      </c>
      <c r="BL58" s="20">
        <f t="shared" si="53"/>
        <v>0</v>
      </c>
      <c r="BM58" s="20">
        <f t="shared" si="53"/>
        <v>30000000</v>
      </c>
      <c r="BN58" s="20">
        <f t="shared" si="53"/>
        <v>0</v>
      </c>
      <c r="BO58" s="20">
        <f t="shared" si="53"/>
        <v>20000000</v>
      </c>
      <c r="BP58" s="20">
        <f t="shared" si="53"/>
        <v>40000000</v>
      </c>
      <c r="BQ58" s="20">
        <f t="shared" si="53"/>
        <v>0</v>
      </c>
      <c r="BR58" s="20">
        <f t="shared" si="53"/>
        <v>0</v>
      </c>
      <c r="BS58" s="20">
        <f t="shared" si="51"/>
        <v>0</v>
      </c>
      <c r="BT58" s="20">
        <f t="shared" si="51"/>
        <v>0</v>
      </c>
      <c r="BU58" s="20">
        <f t="shared" si="51"/>
        <v>0</v>
      </c>
      <c r="BV58" s="20">
        <f t="shared" si="51"/>
        <v>0</v>
      </c>
      <c r="BW58" s="20">
        <f t="shared" si="51"/>
        <v>0</v>
      </c>
      <c r="BX58" s="20"/>
      <c r="BY58" s="20">
        <f t="shared" si="38"/>
        <v>21502304</v>
      </c>
      <c r="BZ58" s="21">
        <f t="shared" si="24"/>
        <v>4.54009116493291E-2</v>
      </c>
      <c r="CA58" s="20">
        <f t="shared" si="39"/>
        <v>11872443</v>
      </c>
      <c r="CB58" s="20"/>
      <c r="CC58" s="20"/>
      <c r="CD58" s="20"/>
      <c r="CE58" s="20"/>
      <c r="CF58" s="20"/>
      <c r="CG58" s="20"/>
      <c r="CH58" s="20">
        <f>+'[1]FEBRERO 2019'!$H$600</f>
        <v>11872443</v>
      </c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1">
        <f t="shared" si="7"/>
        <v>0.95459908835067087</v>
      </c>
      <c r="CY58" s="20">
        <f t="shared" si="45"/>
        <v>249629861</v>
      </c>
      <c r="CZ58" s="20">
        <f t="shared" si="54"/>
        <v>0</v>
      </c>
      <c r="DA58" s="20">
        <f t="shared" si="54"/>
        <v>0</v>
      </c>
      <c r="DB58" s="20">
        <f t="shared" si="54"/>
        <v>0</v>
      </c>
      <c r="DC58" s="20">
        <f t="shared" si="54"/>
        <v>0</v>
      </c>
      <c r="DD58" s="20">
        <f t="shared" si="54"/>
        <v>0</v>
      </c>
      <c r="DE58" s="20">
        <f t="shared" si="54"/>
        <v>0</v>
      </c>
      <c r="DF58" s="20">
        <f t="shared" si="54"/>
        <v>138127557</v>
      </c>
      <c r="DG58" s="20">
        <f t="shared" si="54"/>
        <v>0</v>
      </c>
      <c r="DH58" s="20">
        <f t="shared" si="54"/>
        <v>0</v>
      </c>
      <c r="DI58" s="20">
        <f t="shared" si="54"/>
        <v>30000000</v>
      </c>
      <c r="DJ58" s="20">
        <f t="shared" si="54"/>
        <v>0</v>
      </c>
      <c r="DK58" s="20">
        <f t="shared" si="54"/>
        <v>20000000</v>
      </c>
      <c r="DL58" s="20">
        <f t="shared" si="54"/>
        <v>40000000</v>
      </c>
      <c r="DM58" s="20">
        <f t="shared" si="54"/>
        <v>0</v>
      </c>
      <c r="DN58" s="20">
        <f t="shared" si="54"/>
        <v>0</v>
      </c>
      <c r="DO58" s="20">
        <f t="shared" si="52"/>
        <v>0</v>
      </c>
      <c r="DP58" s="20">
        <f t="shared" si="52"/>
        <v>0</v>
      </c>
      <c r="DQ58" s="20">
        <f t="shared" si="52"/>
        <v>0</v>
      </c>
      <c r="DR58" s="20">
        <f t="shared" si="52"/>
        <v>0</v>
      </c>
      <c r="DS58" s="20">
        <f t="shared" si="52"/>
        <v>0</v>
      </c>
      <c r="DT58" s="20"/>
      <c r="DU58" s="20">
        <f t="shared" si="42"/>
        <v>21502304</v>
      </c>
      <c r="DX58" s="282">
        <f t="shared" si="43"/>
        <v>261502304</v>
      </c>
    </row>
    <row r="59" spans="1:128" ht="36.75" hidden="1" customHeight="1" x14ac:dyDescent="0.3">
      <c r="A59" s="194"/>
      <c r="B59" s="208"/>
      <c r="C59" s="158" t="s">
        <v>180</v>
      </c>
      <c r="D59" s="161" t="s">
        <v>181</v>
      </c>
      <c r="E59" s="146">
        <v>410</v>
      </c>
      <c r="F59" s="159" t="s">
        <v>182</v>
      </c>
      <c r="G59" s="20">
        <f t="shared" si="12"/>
        <v>150000000</v>
      </c>
      <c r="H59" s="20"/>
      <c r="I59" s="20"/>
      <c r="J59" s="20"/>
      <c r="K59" s="20"/>
      <c r="L59" s="20"/>
      <c r="M59" s="20"/>
      <c r="N59" s="20">
        <v>50000000</v>
      </c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>
        <v>100000000</v>
      </c>
      <c r="Z59" s="20"/>
      <c r="AA59" s="20"/>
      <c r="AB59" s="20"/>
      <c r="AC59" s="20">
        <f>15000000-15000000</f>
        <v>0</v>
      </c>
      <c r="AD59" s="21">
        <f t="shared" si="28"/>
        <v>1.180344E-2</v>
      </c>
      <c r="AE59" s="20">
        <f t="shared" si="35"/>
        <v>1770516</v>
      </c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>
        <f>+'[2]ENERO 2019'!$AA$539</f>
        <v>1770516</v>
      </c>
      <c r="AX59" s="20"/>
      <c r="AY59" s="20"/>
      <c r="AZ59" s="20"/>
      <c r="BA59" s="20"/>
      <c r="BB59" s="21">
        <f t="shared" si="14"/>
        <v>0.98819656</v>
      </c>
      <c r="BC59" s="20">
        <f t="shared" si="44"/>
        <v>148229484</v>
      </c>
      <c r="BD59" s="20">
        <f t="shared" si="53"/>
        <v>0</v>
      </c>
      <c r="BE59" s="20">
        <f t="shared" si="53"/>
        <v>0</v>
      </c>
      <c r="BF59" s="20">
        <f t="shared" si="53"/>
        <v>0</v>
      </c>
      <c r="BG59" s="20">
        <f t="shared" si="53"/>
        <v>0</v>
      </c>
      <c r="BH59" s="20">
        <f t="shared" si="53"/>
        <v>0</v>
      </c>
      <c r="BI59" s="20">
        <f t="shared" si="53"/>
        <v>0</v>
      </c>
      <c r="BJ59" s="20">
        <f t="shared" si="53"/>
        <v>50000000</v>
      </c>
      <c r="BK59" s="20">
        <f t="shared" si="53"/>
        <v>0</v>
      </c>
      <c r="BL59" s="20">
        <f t="shared" si="53"/>
        <v>0</v>
      </c>
      <c r="BM59" s="20">
        <f t="shared" si="53"/>
        <v>0</v>
      </c>
      <c r="BN59" s="20">
        <f t="shared" si="53"/>
        <v>0</v>
      </c>
      <c r="BO59" s="20">
        <f t="shared" si="53"/>
        <v>0</v>
      </c>
      <c r="BP59" s="20">
        <f t="shared" si="53"/>
        <v>0</v>
      </c>
      <c r="BQ59" s="20">
        <f t="shared" si="53"/>
        <v>0</v>
      </c>
      <c r="BR59" s="20">
        <f t="shared" si="53"/>
        <v>0</v>
      </c>
      <c r="BS59" s="20">
        <f t="shared" si="51"/>
        <v>0</v>
      </c>
      <c r="BT59" s="20">
        <f t="shared" si="51"/>
        <v>0</v>
      </c>
      <c r="BU59" s="20">
        <f t="shared" si="51"/>
        <v>98229484</v>
      </c>
      <c r="BV59" s="20">
        <f t="shared" si="51"/>
        <v>0</v>
      </c>
      <c r="BW59" s="20">
        <f t="shared" si="51"/>
        <v>0</v>
      </c>
      <c r="BX59" s="20"/>
      <c r="BY59" s="20">
        <f t="shared" si="38"/>
        <v>0</v>
      </c>
      <c r="BZ59" s="21">
        <f t="shared" si="24"/>
        <v>1.180344E-2</v>
      </c>
      <c r="CA59" s="20">
        <f t="shared" si="39"/>
        <v>1770516</v>
      </c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>
        <f>+'[1]FEBRERO 2019'!$H$608</f>
        <v>1770516</v>
      </c>
      <c r="CT59" s="20"/>
      <c r="CU59" s="20"/>
      <c r="CV59" s="20"/>
      <c r="CW59" s="20"/>
      <c r="CX59" s="21">
        <f t="shared" si="7"/>
        <v>0.98819656</v>
      </c>
      <c r="CY59" s="20">
        <f t="shared" si="45"/>
        <v>148229484</v>
      </c>
      <c r="CZ59" s="20">
        <f t="shared" si="54"/>
        <v>0</v>
      </c>
      <c r="DA59" s="20">
        <f t="shared" si="54"/>
        <v>0</v>
      </c>
      <c r="DB59" s="20">
        <f t="shared" si="54"/>
        <v>0</v>
      </c>
      <c r="DC59" s="20">
        <f t="shared" si="54"/>
        <v>0</v>
      </c>
      <c r="DD59" s="20">
        <f t="shared" si="54"/>
        <v>0</v>
      </c>
      <c r="DE59" s="20">
        <f t="shared" si="54"/>
        <v>0</v>
      </c>
      <c r="DF59" s="20">
        <f t="shared" si="54"/>
        <v>50000000</v>
      </c>
      <c r="DG59" s="20">
        <f t="shared" si="54"/>
        <v>0</v>
      </c>
      <c r="DH59" s="20">
        <f t="shared" si="54"/>
        <v>0</v>
      </c>
      <c r="DI59" s="20">
        <f t="shared" si="54"/>
        <v>0</v>
      </c>
      <c r="DJ59" s="20">
        <f t="shared" si="54"/>
        <v>0</v>
      </c>
      <c r="DK59" s="20">
        <f t="shared" si="54"/>
        <v>0</v>
      </c>
      <c r="DL59" s="20">
        <f t="shared" si="54"/>
        <v>0</v>
      </c>
      <c r="DM59" s="20">
        <f t="shared" si="54"/>
        <v>0</v>
      </c>
      <c r="DN59" s="20">
        <f t="shared" si="54"/>
        <v>0</v>
      </c>
      <c r="DO59" s="20">
        <f t="shared" si="52"/>
        <v>0</v>
      </c>
      <c r="DP59" s="20">
        <f t="shared" si="52"/>
        <v>0</v>
      </c>
      <c r="DQ59" s="20">
        <f t="shared" si="52"/>
        <v>98229484</v>
      </c>
      <c r="DR59" s="20">
        <f t="shared" si="52"/>
        <v>0</v>
      </c>
      <c r="DS59" s="20">
        <f t="shared" si="52"/>
        <v>0</v>
      </c>
      <c r="DT59" s="20"/>
      <c r="DU59" s="20">
        <f t="shared" si="42"/>
        <v>0</v>
      </c>
      <c r="DX59" s="282">
        <f t="shared" si="43"/>
        <v>150000000</v>
      </c>
    </row>
    <row r="60" spans="1:128" ht="28.8" hidden="1" x14ac:dyDescent="0.3">
      <c r="A60" s="194"/>
      <c r="B60" s="196"/>
      <c r="C60" s="158" t="s">
        <v>183</v>
      </c>
      <c r="D60" s="161" t="s">
        <v>184</v>
      </c>
      <c r="E60" s="146">
        <v>410</v>
      </c>
      <c r="F60" s="159" t="s">
        <v>131</v>
      </c>
      <c r="G60" s="20">
        <f t="shared" si="12"/>
        <v>80000000</v>
      </c>
      <c r="H60" s="20"/>
      <c r="I60" s="20"/>
      <c r="J60" s="20"/>
      <c r="K60" s="20"/>
      <c r="L60" s="20"/>
      <c r="M60" s="20"/>
      <c r="N60" s="20">
        <v>80000000</v>
      </c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1">
        <f t="shared" si="28"/>
        <v>0.38318922500000002</v>
      </c>
      <c r="AE60" s="20">
        <f t="shared" si="35"/>
        <v>30655138</v>
      </c>
      <c r="AF60" s="20"/>
      <c r="AG60" s="20"/>
      <c r="AH60" s="20"/>
      <c r="AI60" s="20"/>
      <c r="AJ60" s="20"/>
      <c r="AK60" s="20"/>
      <c r="AL60" s="20">
        <f>+'[1]FEBRERO 2019'!$P$618</f>
        <v>30655138</v>
      </c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1">
        <f t="shared" si="14"/>
        <v>0.61681077500000003</v>
      </c>
      <c r="BC60" s="20">
        <f t="shared" si="44"/>
        <v>49344862</v>
      </c>
      <c r="BD60" s="20">
        <f t="shared" si="53"/>
        <v>0</v>
      </c>
      <c r="BE60" s="20">
        <f t="shared" si="53"/>
        <v>0</v>
      </c>
      <c r="BF60" s="20">
        <f t="shared" si="53"/>
        <v>0</v>
      </c>
      <c r="BG60" s="20">
        <f t="shared" si="53"/>
        <v>0</v>
      </c>
      <c r="BH60" s="20">
        <f t="shared" si="53"/>
        <v>0</v>
      </c>
      <c r="BI60" s="20">
        <f t="shared" si="53"/>
        <v>0</v>
      </c>
      <c r="BJ60" s="20">
        <f t="shared" si="53"/>
        <v>49344862</v>
      </c>
      <c r="BK60" s="20">
        <f t="shared" si="53"/>
        <v>0</v>
      </c>
      <c r="BL60" s="20">
        <f t="shared" si="53"/>
        <v>0</v>
      </c>
      <c r="BM60" s="20">
        <f t="shared" si="53"/>
        <v>0</v>
      </c>
      <c r="BN60" s="20">
        <f t="shared" si="53"/>
        <v>0</v>
      </c>
      <c r="BO60" s="20">
        <f t="shared" si="53"/>
        <v>0</v>
      </c>
      <c r="BP60" s="20">
        <f t="shared" si="53"/>
        <v>0</v>
      </c>
      <c r="BQ60" s="20">
        <f t="shared" si="53"/>
        <v>0</v>
      </c>
      <c r="BR60" s="20">
        <f t="shared" si="53"/>
        <v>0</v>
      </c>
      <c r="BS60" s="20">
        <f t="shared" si="51"/>
        <v>0</v>
      </c>
      <c r="BT60" s="20">
        <f t="shared" si="51"/>
        <v>0</v>
      </c>
      <c r="BU60" s="20">
        <f t="shared" si="51"/>
        <v>0</v>
      </c>
      <c r="BV60" s="20">
        <f t="shared" si="51"/>
        <v>0</v>
      </c>
      <c r="BW60" s="20">
        <f t="shared" si="51"/>
        <v>0</v>
      </c>
      <c r="BX60" s="20"/>
      <c r="BY60" s="20">
        <f t="shared" si="38"/>
        <v>0</v>
      </c>
      <c r="BZ60" s="21">
        <f t="shared" si="24"/>
        <v>0.38318922500000002</v>
      </c>
      <c r="CA60" s="20">
        <f t="shared" si="39"/>
        <v>30655138</v>
      </c>
      <c r="CB60" s="20"/>
      <c r="CC60" s="20"/>
      <c r="CD60" s="20"/>
      <c r="CE60" s="20"/>
      <c r="CF60" s="20"/>
      <c r="CG60" s="20"/>
      <c r="CH60" s="20">
        <f>+'[1]FEBRERO 2019'!$H$616</f>
        <v>30655138</v>
      </c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1">
        <f t="shared" si="7"/>
        <v>0.61681077500000003</v>
      </c>
      <c r="CY60" s="20">
        <f t="shared" si="45"/>
        <v>49344862</v>
      </c>
      <c r="CZ60" s="20">
        <f t="shared" si="54"/>
        <v>0</v>
      </c>
      <c r="DA60" s="20">
        <f t="shared" si="54"/>
        <v>0</v>
      </c>
      <c r="DB60" s="20">
        <f t="shared" si="54"/>
        <v>0</v>
      </c>
      <c r="DC60" s="20">
        <f t="shared" si="54"/>
        <v>0</v>
      </c>
      <c r="DD60" s="20">
        <f t="shared" si="54"/>
        <v>0</v>
      </c>
      <c r="DE60" s="20">
        <f t="shared" si="54"/>
        <v>0</v>
      </c>
      <c r="DF60" s="20">
        <f t="shared" si="54"/>
        <v>49344862</v>
      </c>
      <c r="DG60" s="20">
        <f t="shared" si="54"/>
        <v>0</v>
      </c>
      <c r="DH60" s="20">
        <f t="shared" si="54"/>
        <v>0</v>
      </c>
      <c r="DI60" s="20">
        <f t="shared" si="54"/>
        <v>0</v>
      </c>
      <c r="DJ60" s="20">
        <f t="shared" si="54"/>
        <v>0</v>
      </c>
      <c r="DK60" s="20">
        <f t="shared" si="54"/>
        <v>0</v>
      </c>
      <c r="DL60" s="20">
        <f t="shared" si="54"/>
        <v>0</v>
      </c>
      <c r="DM60" s="20">
        <f t="shared" si="54"/>
        <v>0</v>
      </c>
      <c r="DN60" s="20">
        <f t="shared" si="54"/>
        <v>0</v>
      </c>
      <c r="DO60" s="20">
        <f t="shared" si="52"/>
        <v>0</v>
      </c>
      <c r="DP60" s="20">
        <f t="shared" si="52"/>
        <v>0</v>
      </c>
      <c r="DQ60" s="20">
        <f t="shared" si="52"/>
        <v>0</v>
      </c>
      <c r="DR60" s="20">
        <f t="shared" si="52"/>
        <v>0</v>
      </c>
      <c r="DS60" s="20">
        <f t="shared" si="52"/>
        <v>0</v>
      </c>
      <c r="DT60" s="20"/>
      <c r="DU60" s="20">
        <f t="shared" si="42"/>
        <v>0</v>
      </c>
      <c r="DX60" s="282">
        <f t="shared" si="43"/>
        <v>80000000</v>
      </c>
    </row>
    <row r="61" spans="1:128" ht="32.25" hidden="1" customHeight="1" x14ac:dyDescent="0.3">
      <c r="A61" s="194"/>
      <c r="B61" s="207" t="s">
        <v>185</v>
      </c>
      <c r="C61" s="158" t="s">
        <v>186</v>
      </c>
      <c r="D61" s="161" t="s">
        <v>187</v>
      </c>
      <c r="E61" s="146">
        <v>410</v>
      </c>
      <c r="F61" s="159" t="s">
        <v>131</v>
      </c>
      <c r="G61" s="20">
        <f t="shared" si="12"/>
        <v>817402541</v>
      </c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>
        <f>480000000+221840643</f>
        <v>701840643</v>
      </c>
      <c r="S61" s="20"/>
      <c r="T61" s="20"/>
      <c r="U61" s="20"/>
      <c r="V61" s="20"/>
      <c r="W61" s="20"/>
      <c r="X61" s="20"/>
      <c r="Y61" s="20">
        <v>105561898</v>
      </c>
      <c r="Z61" s="20"/>
      <c r="AA61" s="20"/>
      <c r="AB61" s="20"/>
      <c r="AC61" s="20">
        <f>10000000</f>
        <v>10000000</v>
      </c>
      <c r="AD61" s="21">
        <f t="shared" si="28"/>
        <v>0</v>
      </c>
      <c r="AE61" s="20">
        <f t="shared" si="35"/>
        <v>0</v>
      </c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1">
        <f t="shared" si="14"/>
        <v>1</v>
      </c>
      <c r="BC61" s="20">
        <f t="shared" si="44"/>
        <v>817402541</v>
      </c>
      <c r="BD61" s="20">
        <f t="shared" si="53"/>
        <v>0</v>
      </c>
      <c r="BE61" s="20">
        <f t="shared" si="53"/>
        <v>0</v>
      </c>
      <c r="BF61" s="20">
        <f t="shared" si="53"/>
        <v>0</v>
      </c>
      <c r="BG61" s="20">
        <f t="shared" si="53"/>
        <v>0</v>
      </c>
      <c r="BH61" s="20">
        <f t="shared" si="53"/>
        <v>0</v>
      </c>
      <c r="BI61" s="20">
        <f t="shared" si="53"/>
        <v>0</v>
      </c>
      <c r="BJ61" s="20">
        <f t="shared" si="53"/>
        <v>0</v>
      </c>
      <c r="BK61" s="20">
        <f t="shared" si="53"/>
        <v>0</v>
      </c>
      <c r="BL61" s="20">
        <f t="shared" si="53"/>
        <v>0</v>
      </c>
      <c r="BM61" s="20">
        <f t="shared" si="53"/>
        <v>0</v>
      </c>
      <c r="BN61" s="20">
        <f t="shared" si="53"/>
        <v>701840643</v>
      </c>
      <c r="BO61" s="20">
        <f t="shared" si="53"/>
        <v>0</v>
      </c>
      <c r="BP61" s="20">
        <f t="shared" si="53"/>
        <v>0</v>
      </c>
      <c r="BQ61" s="20">
        <f t="shared" si="53"/>
        <v>0</v>
      </c>
      <c r="BR61" s="20">
        <f t="shared" si="53"/>
        <v>0</v>
      </c>
      <c r="BS61" s="20">
        <f t="shared" si="51"/>
        <v>0</v>
      </c>
      <c r="BT61" s="20">
        <f t="shared" si="51"/>
        <v>0</v>
      </c>
      <c r="BU61" s="20">
        <f t="shared" si="51"/>
        <v>105561898</v>
      </c>
      <c r="BV61" s="20">
        <f t="shared" si="51"/>
        <v>0</v>
      </c>
      <c r="BW61" s="20">
        <f t="shared" si="51"/>
        <v>0</v>
      </c>
      <c r="BX61" s="20"/>
      <c r="BY61" s="20">
        <f t="shared" si="38"/>
        <v>10000000</v>
      </c>
      <c r="BZ61" s="21">
        <f t="shared" si="24"/>
        <v>0</v>
      </c>
      <c r="CA61" s="20">
        <f t="shared" si="39"/>
        <v>0</v>
      </c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1">
        <f t="shared" si="7"/>
        <v>1</v>
      </c>
      <c r="CY61" s="20">
        <f t="shared" si="45"/>
        <v>817402541</v>
      </c>
      <c r="CZ61" s="20">
        <f t="shared" si="54"/>
        <v>0</v>
      </c>
      <c r="DA61" s="20">
        <f t="shared" si="54"/>
        <v>0</v>
      </c>
      <c r="DB61" s="20">
        <f t="shared" si="54"/>
        <v>0</v>
      </c>
      <c r="DC61" s="20">
        <f t="shared" si="54"/>
        <v>0</v>
      </c>
      <c r="DD61" s="20">
        <f t="shared" si="54"/>
        <v>0</v>
      </c>
      <c r="DE61" s="20">
        <f t="shared" si="54"/>
        <v>0</v>
      </c>
      <c r="DF61" s="20">
        <f t="shared" si="54"/>
        <v>0</v>
      </c>
      <c r="DG61" s="20">
        <f t="shared" si="54"/>
        <v>0</v>
      </c>
      <c r="DH61" s="20">
        <f t="shared" si="54"/>
        <v>0</v>
      </c>
      <c r="DI61" s="20">
        <f t="shared" si="54"/>
        <v>0</v>
      </c>
      <c r="DJ61" s="20">
        <f t="shared" si="54"/>
        <v>701840643</v>
      </c>
      <c r="DK61" s="20">
        <f t="shared" si="54"/>
        <v>0</v>
      </c>
      <c r="DL61" s="20">
        <f t="shared" si="54"/>
        <v>0</v>
      </c>
      <c r="DM61" s="20">
        <f t="shared" si="54"/>
        <v>0</v>
      </c>
      <c r="DN61" s="20">
        <f t="shared" si="54"/>
        <v>0</v>
      </c>
      <c r="DO61" s="20">
        <f t="shared" si="52"/>
        <v>0</v>
      </c>
      <c r="DP61" s="20">
        <f t="shared" si="52"/>
        <v>0</v>
      </c>
      <c r="DQ61" s="20">
        <f t="shared" si="52"/>
        <v>105561898</v>
      </c>
      <c r="DR61" s="20">
        <f t="shared" si="52"/>
        <v>0</v>
      </c>
      <c r="DS61" s="20">
        <f t="shared" si="52"/>
        <v>0</v>
      </c>
      <c r="DT61" s="20"/>
      <c r="DU61" s="20">
        <f t="shared" si="42"/>
        <v>10000000</v>
      </c>
      <c r="DX61" s="282">
        <f t="shared" si="43"/>
        <v>817402541</v>
      </c>
    </row>
    <row r="62" spans="1:128" ht="22.5" hidden="1" customHeight="1" x14ac:dyDescent="0.3">
      <c r="A62" s="194"/>
      <c r="B62" s="208"/>
      <c r="C62" s="158" t="s">
        <v>188</v>
      </c>
      <c r="D62" s="161" t="s">
        <v>189</v>
      </c>
      <c r="E62" s="146">
        <v>410</v>
      </c>
      <c r="F62" s="159" t="s">
        <v>131</v>
      </c>
      <c r="G62" s="20">
        <f t="shared" si="12"/>
        <v>10000000</v>
      </c>
      <c r="H62" s="20"/>
      <c r="I62" s="20"/>
      <c r="J62" s="20"/>
      <c r="K62" s="20"/>
      <c r="L62" s="20"/>
      <c r="M62" s="20"/>
      <c r="N62" s="20">
        <v>10000000</v>
      </c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1">
        <f t="shared" si="28"/>
        <v>0</v>
      </c>
      <c r="AE62" s="20">
        <f t="shared" si="35"/>
        <v>0</v>
      </c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1">
        <f>1-AD62</f>
        <v>1</v>
      </c>
      <c r="BC62" s="20">
        <f>SUM(BD62:BY62)</f>
        <v>10000000</v>
      </c>
      <c r="BD62" s="20">
        <f t="shared" si="53"/>
        <v>0</v>
      </c>
      <c r="BE62" s="20">
        <f t="shared" si="53"/>
        <v>0</v>
      </c>
      <c r="BF62" s="20">
        <f t="shared" si="53"/>
        <v>0</v>
      </c>
      <c r="BG62" s="20">
        <f t="shared" si="53"/>
        <v>0</v>
      </c>
      <c r="BH62" s="20">
        <f t="shared" si="53"/>
        <v>0</v>
      </c>
      <c r="BI62" s="20">
        <f t="shared" si="53"/>
        <v>0</v>
      </c>
      <c r="BJ62" s="20">
        <f t="shared" si="53"/>
        <v>10000000</v>
      </c>
      <c r="BK62" s="20">
        <f t="shared" si="53"/>
        <v>0</v>
      </c>
      <c r="BL62" s="20">
        <f t="shared" si="53"/>
        <v>0</v>
      </c>
      <c r="BM62" s="20">
        <f t="shared" si="53"/>
        <v>0</v>
      </c>
      <c r="BN62" s="20">
        <f t="shared" si="53"/>
        <v>0</v>
      </c>
      <c r="BO62" s="20">
        <f t="shared" si="53"/>
        <v>0</v>
      </c>
      <c r="BP62" s="20">
        <f t="shared" si="53"/>
        <v>0</v>
      </c>
      <c r="BQ62" s="20">
        <f t="shared" si="53"/>
        <v>0</v>
      </c>
      <c r="BR62" s="20">
        <f t="shared" si="53"/>
        <v>0</v>
      </c>
      <c r="BS62" s="20">
        <f t="shared" si="51"/>
        <v>0</v>
      </c>
      <c r="BT62" s="20">
        <f t="shared" si="51"/>
        <v>0</v>
      </c>
      <c r="BU62" s="20">
        <f t="shared" si="51"/>
        <v>0</v>
      </c>
      <c r="BV62" s="20">
        <f t="shared" si="51"/>
        <v>0</v>
      </c>
      <c r="BW62" s="20">
        <f t="shared" si="51"/>
        <v>0</v>
      </c>
      <c r="BX62" s="20"/>
      <c r="BY62" s="20">
        <f t="shared" si="38"/>
        <v>0</v>
      </c>
      <c r="BZ62" s="21">
        <f>+CA62/G62</f>
        <v>0</v>
      </c>
      <c r="CA62" s="20">
        <f>SUM(CB62:CW62)</f>
        <v>0</v>
      </c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1">
        <f>1-BZ62</f>
        <v>1</v>
      </c>
      <c r="CY62" s="20">
        <f>SUM(CZ62:DU62)</f>
        <v>10000000</v>
      </c>
      <c r="CZ62" s="20">
        <f t="shared" si="54"/>
        <v>0</v>
      </c>
      <c r="DA62" s="20">
        <f t="shared" si="54"/>
        <v>0</v>
      </c>
      <c r="DB62" s="20">
        <f t="shared" si="54"/>
        <v>0</v>
      </c>
      <c r="DC62" s="20">
        <f t="shared" si="54"/>
        <v>0</v>
      </c>
      <c r="DD62" s="20">
        <f t="shared" si="54"/>
        <v>0</v>
      </c>
      <c r="DE62" s="20">
        <f t="shared" si="54"/>
        <v>0</v>
      </c>
      <c r="DF62" s="20">
        <f t="shared" si="54"/>
        <v>10000000</v>
      </c>
      <c r="DG62" s="20">
        <f t="shared" si="54"/>
        <v>0</v>
      </c>
      <c r="DH62" s="20">
        <f t="shared" si="54"/>
        <v>0</v>
      </c>
      <c r="DI62" s="20">
        <f t="shared" si="54"/>
        <v>0</v>
      </c>
      <c r="DJ62" s="20">
        <f t="shared" si="54"/>
        <v>0</v>
      </c>
      <c r="DK62" s="20">
        <f t="shared" si="54"/>
        <v>0</v>
      </c>
      <c r="DL62" s="20">
        <f t="shared" si="54"/>
        <v>0</v>
      </c>
      <c r="DM62" s="20">
        <f t="shared" si="54"/>
        <v>0</v>
      </c>
      <c r="DN62" s="20">
        <f t="shared" si="54"/>
        <v>0</v>
      </c>
      <c r="DO62" s="20">
        <f t="shared" si="52"/>
        <v>0</v>
      </c>
      <c r="DP62" s="20">
        <f t="shared" si="52"/>
        <v>0</v>
      </c>
      <c r="DQ62" s="20">
        <f t="shared" si="52"/>
        <v>0</v>
      </c>
      <c r="DR62" s="20">
        <f t="shared" si="52"/>
        <v>0</v>
      </c>
      <c r="DS62" s="20">
        <f t="shared" si="52"/>
        <v>0</v>
      </c>
      <c r="DT62" s="20"/>
      <c r="DU62" s="20">
        <f t="shared" si="42"/>
        <v>0</v>
      </c>
      <c r="DX62" s="282">
        <f t="shared" si="43"/>
        <v>10000000</v>
      </c>
    </row>
    <row r="63" spans="1:128" ht="23.25" hidden="1" customHeight="1" x14ac:dyDescent="0.3">
      <c r="A63" s="194"/>
      <c r="B63" s="208"/>
      <c r="C63" s="158" t="s">
        <v>190</v>
      </c>
      <c r="D63" s="161" t="s">
        <v>191</v>
      </c>
      <c r="E63" s="146">
        <v>410</v>
      </c>
      <c r="F63" s="159" t="s">
        <v>131</v>
      </c>
      <c r="G63" s="20">
        <f t="shared" si="12"/>
        <v>10000000</v>
      </c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>
        <v>10000000</v>
      </c>
      <c r="Z63" s="20"/>
      <c r="AA63" s="20"/>
      <c r="AB63" s="20"/>
      <c r="AC63" s="20"/>
      <c r="AD63" s="21">
        <f t="shared" si="28"/>
        <v>0</v>
      </c>
      <c r="AE63" s="20">
        <f t="shared" si="35"/>
        <v>0</v>
      </c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1">
        <f t="shared" ref="BB63:BB69" si="55">1-AD63</f>
        <v>1</v>
      </c>
      <c r="BC63" s="20">
        <f t="shared" ref="BC63:BC69" si="56">SUM(BD63:BY63)</f>
        <v>10000000</v>
      </c>
      <c r="BD63" s="20">
        <f t="shared" si="53"/>
        <v>0</v>
      </c>
      <c r="BE63" s="20">
        <f t="shared" si="53"/>
        <v>0</v>
      </c>
      <c r="BF63" s="20">
        <f t="shared" si="53"/>
        <v>0</v>
      </c>
      <c r="BG63" s="20">
        <f t="shared" si="53"/>
        <v>0</v>
      </c>
      <c r="BH63" s="20">
        <f t="shared" si="53"/>
        <v>0</v>
      </c>
      <c r="BI63" s="20">
        <f t="shared" si="53"/>
        <v>0</v>
      </c>
      <c r="BJ63" s="20">
        <f t="shared" si="53"/>
        <v>0</v>
      </c>
      <c r="BK63" s="20">
        <f t="shared" si="53"/>
        <v>0</v>
      </c>
      <c r="BL63" s="20">
        <f t="shared" si="53"/>
        <v>0</v>
      </c>
      <c r="BM63" s="20">
        <f t="shared" si="53"/>
        <v>0</v>
      </c>
      <c r="BN63" s="20">
        <f t="shared" si="53"/>
        <v>0</v>
      </c>
      <c r="BO63" s="20">
        <f t="shared" si="53"/>
        <v>0</v>
      </c>
      <c r="BP63" s="20">
        <f t="shared" si="53"/>
        <v>0</v>
      </c>
      <c r="BQ63" s="20">
        <f t="shared" si="53"/>
        <v>0</v>
      </c>
      <c r="BR63" s="20">
        <f t="shared" si="53"/>
        <v>0</v>
      </c>
      <c r="BS63" s="20">
        <f t="shared" si="51"/>
        <v>0</v>
      </c>
      <c r="BT63" s="20">
        <f t="shared" si="51"/>
        <v>0</v>
      </c>
      <c r="BU63" s="20">
        <f t="shared" si="51"/>
        <v>10000000</v>
      </c>
      <c r="BV63" s="20">
        <f t="shared" si="51"/>
        <v>0</v>
      </c>
      <c r="BW63" s="20">
        <f t="shared" si="51"/>
        <v>0</v>
      </c>
      <c r="BX63" s="20"/>
      <c r="BY63" s="20">
        <f t="shared" si="38"/>
        <v>0</v>
      </c>
      <c r="BZ63" s="21">
        <f t="shared" ref="BZ63:BZ69" si="57">+CA63/G63</f>
        <v>0</v>
      </c>
      <c r="CA63" s="20">
        <f t="shared" ref="CA63:CA69" si="58">SUM(CB63:CW63)</f>
        <v>0</v>
      </c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1">
        <f t="shared" ref="CX63:CX69" si="59">1-BZ63</f>
        <v>1</v>
      </c>
      <c r="CY63" s="20">
        <f t="shared" ref="CY63:CY69" si="60">SUM(CZ63:DU63)</f>
        <v>10000000</v>
      </c>
      <c r="CZ63" s="20">
        <f t="shared" si="54"/>
        <v>0</v>
      </c>
      <c r="DA63" s="20">
        <f t="shared" si="54"/>
        <v>0</v>
      </c>
      <c r="DB63" s="20">
        <f t="shared" si="54"/>
        <v>0</v>
      </c>
      <c r="DC63" s="20">
        <f t="shared" si="54"/>
        <v>0</v>
      </c>
      <c r="DD63" s="20">
        <f t="shared" si="54"/>
        <v>0</v>
      </c>
      <c r="DE63" s="20">
        <f t="shared" si="54"/>
        <v>0</v>
      </c>
      <c r="DF63" s="20">
        <f t="shared" si="54"/>
        <v>0</v>
      </c>
      <c r="DG63" s="20">
        <f t="shared" si="54"/>
        <v>0</v>
      </c>
      <c r="DH63" s="20">
        <f t="shared" si="54"/>
        <v>0</v>
      </c>
      <c r="DI63" s="20">
        <f t="shared" si="54"/>
        <v>0</v>
      </c>
      <c r="DJ63" s="20">
        <f t="shared" si="54"/>
        <v>0</v>
      </c>
      <c r="DK63" s="20">
        <f t="shared" si="54"/>
        <v>0</v>
      </c>
      <c r="DL63" s="20">
        <f t="shared" si="54"/>
        <v>0</v>
      </c>
      <c r="DM63" s="20">
        <f t="shared" si="54"/>
        <v>0</v>
      </c>
      <c r="DN63" s="20">
        <f t="shared" si="54"/>
        <v>0</v>
      </c>
      <c r="DO63" s="20">
        <f t="shared" si="52"/>
        <v>0</v>
      </c>
      <c r="DP63" s="20">
        <f t="shared" si="52"/>
        <v>0</v>
      </c>
      <c r="DQ63" s="20">
        <f t="shared" si="52"/>
        <v>10000000</v>
      </c>
      <c r="DR63" s="20">
        <f t="shared" si="52"/>
        <v>0</v>
      </c>
      <c r="DS63" s="20">
        <f t="shared" si="52"/>
        <v>0</v>
      </c>
      <c r="DT63" s="20"/>
      <c r="DU63" s="20">
        <f t="shared" si="42"/>
        <v>0</v>
      </c>
      <c r="DX63" s="282">
        <f t="shared" si="43"/>
        <v>10000000</v>
      </c>
    </row>
    <row r="64" spans="1:128" ht="34.5" hidden="1" customHeight="1" x14ac:dyDescent="0.3">
      <c r="A64" s="194"/>
      <c r="B64" s="208"/>
      <c r="C64" s="158" t="s">
        <v>192</v>
      </c>
      <c r="D64" s="161" t="s">
        <v>193</v>
      </c>
      <c r="E64" s="146">
        <v>410</v>
      </c>
      <c r="F64" s="159" t="s">
        <v>131</v>
      </c>
      <c r="G64" s="20">
        <f t="shared" si="12"/>
        <v>100000000</v>
      </c>
      <c r="H64" s="20"/>
      <c r="I64" s="20"/>
      <c r="J64" s="20"/>
      <c r="K64" s="20"/>
      <c r="L64" s="20"/>
      <c r="M64" s="20"/>
      <c r="N64" s="20">
        <v>100000000</v>
      </c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1">
        <f t="shared" si="28"/>
        <v>0.14968651999999999</v>
      </c>
      <c r="AE64" s="20">
        <f t="shared" si="35"/>
        <v>14968652</v>
      </c>
      <c r="AF64" s="20"/>
      <c r="AG64" s="20"/>
      <c r="AH64" s="20"/>
      <c r="AI64" s="20"/>
      <c r="AJ64" s="20"/>
      <c r="AK64" s="20"/>
      <c r="AL64" s="20">
        <f>+'[1]FEBRERO 2019'!$P$652</f>
        <v>14968652</v>
      </c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1">
        <f t="shared" si="55"/>
        <v>0.85031348000000007</v>
      </c>
      <c r="BC64" s="20">
        <f t="shared" si="56"/>
        <v>85031348</v>
      </c>
      <c r="BD64" s="20">
        <f t="shared" si="53"/>
        <v>0</v>
      </c>
      <c r="BE64" s="20">
        <f t="shared" si="53"/>
        <v>0</v>
      </c>
      <c r="BF64" s="20">
        <f t="shared" si="53"/>
        <v>0</v>
      </c>
      <c r="BG64" s="20">
        <f t="shared" si="53"/>
        <v>0</v>
      </c>
      <c r="BH64" s="20">
        <f t="shared" si="53"/>
        <v>0</v>
      </c>
      <c r="BI64" s="20">
        <f t="shared" si="53"/>
        <v>0</v>
      </c>
      <c r="BJ64" s="20">
        <f t="shared" si="53"/>
        <v>85031348</v>
      </c>
      <c r="BK64" s="20">
        <f t="shared" si="53"/>
        <v>0</v>
      </c>
      <c r="BL64" s="20">
        <f t="shared" si="53"/>
        <v>0</v>
      </c>
      <c r="BM64" s="20">
        <f t="shared" si="53"/>
        <v>0</v>
      </c>
      <c r="BN64" s="20">
        <f t="shared" si="53"/>
        <v>0</v>
      </c>
      <c r="BO64" s="20">
        <f t="shared" si="53"/>
        <v>0</v>
      </c>
      <c r="BP64" s="20">
        <f t="shared" si="53"/>
        <v>0</v>
      </c>
      <c r="BQ64" s="20">
        <f t="shared" si="53"/>
        <v>0</v>
      </c>
      <c r="BR64" s="20">
        <f t="shared" si="53"/>
        <v>0</v>
      </c>
      <c r="BS64" s="20">
        <f t="shared" si="51"/>
        <v>0</v>
      </c>
      <c r="BT64" s="20">
        <f t="shared" si="51"/>
        <v>0</v>
      </c>
      <c r="BU64" s="20">
        <f t="shared" si="51"/>
        <v>0</v>
      </c>
      <c r="BV64" s="20">
        <f t="shared" si="51"/>
        <v>0</v>
      </c>
      <c r="BW64" s="20">
        <f t="shared" si="51"/>
        <v>0</v>
      </c>
      <c r="BX64" s="20"/>
      <c r="BY64" s="20">
        <f t="shared" si="38"/>
        <v>0</v>
      </c>
      <c r="BZ64" s="21">
        <f t="shared" si="57"/>
        <v>0.12517141000000001</v>
      </c>
      <c r="CA64" s="20">
        <f t="shared" si="58"/>
        <v>12517141</v>
      </c>
      <c r="CB64" s="20"/>
      <c r="CC64" s="20"/>
      <c r="CD64" s="20"/>
      <c r="CE64" s="20"/>
      <c r="CF64" s="20"/>
      <c r="CG64" s="20"/>
      <c r="CH64" s="20">
        <f>+'[1]FEBRERO 2019'!$H$650</f>
        <v>12517141</v>
      </c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1">
        <f t="shared" si="59"/>
        <v>0.87482859000000002</v>
      </c>
      <c r="CY64" s="20">
        <f t="shared" si="60"/>
        <v>87482859</v>
      </c>
      <c r="CZ64" s="20">
        <f t="shared" si="54"/>
        <v>0</v>
      </c>
      <c r="DA64" s="20">
        <f t="shared" si="54"/>
        <v>0</v>
      </c>
      <c r="DB64" s="20">
        <f t="shared" si="54"/>
        <v>0</v>
      </c>
      <c r="DC64" s="20">
        <f t="shared" si="54"/>
        <v>0</v>
      </c>
      <c r="DD64" s="20">
        <f t="shared" si="54"/>
        <v>0</v>
      </c>
      <c r="DE64" s="20">
        <f t="shared" si="54"/>
        <v>0</v>
      </c>
      <c r="DF64" s="20">
        <f t="shared" si="54"/>
        <v>87482859</v>
      </c>
      <c r="DG64" s="20">
        <f t="shared" si="54"/>
        <v>0</v>
      </c>
      <c r="DH64" s="20">
        <f t="shared" si="54"/>
        <v>0</v>
      </c>
      <c r="DI64" s="20">
        <f t="shared" si="54"/>
        <v>0</v>
      </c>
      <c r="DJ64" s="20">
        <f t="shared" si="54"/>
        <v>0</v>
      </c>
      <c r="DK64" s="20">
        <f t="shared" si="54"/>
        <v>0</v>
      </c>
      <c r="DL64" s="20">
        <f t="shared" si="54"/>
        <v>0</v>
      </c>
      <c r="DM64" s="20">
        <f t="shared" si="54"/>
        <v>0</v>
      </c>
      <c r="DN64" s="20">
        <f t="shared" si="54"/>
        <v>0</v>
      </c>
      <c r="DO64" s="20">
        <f t="shared" si="52"/>
        <v>0</v>
      </c>
      <c r="DP64" s="20">
        <f t="shared" si="52"/>
        <v>0</v>
      </c>
      <c r="DQ64" s="20">
        <f t="shared" si="52"/>
        <v>0</v>
      </c>
      <c r="DR64" s="20">
        <f t="shared" si="52"/>
        <v>0</v>
      </c>
      <c r="DS64" s="20">
        <f t="shared" si="52"/>
        <v>0</v>
      </c>
      <c r="DT64" s="20"/>
      <c r="DU64" s="20">
        <f t="shared" si="42"/>
        <v>0</v>
      </c>
      <c r="DX64" s="282">
        <f t="shared" si="43"/>
        <v>100000000</v>
      </c>
    </row>
    <row r="65" spans="1:130" ht="45.75" hidden="1" customHeight="1" x14ac:dyDescent="0.3">
      <c r="A65" s="194"/>
      <c r="B65" s="208"/>
      <c r="C65" s="158" t="s">
        <v>194</v>
      </c>
      <c r="D65" s="161" t="s">
        <v>195</v>
      </c>
      <c r="E65" s="146">
        <v>410</v>
      </c>
      <c r="F65" s="159" t="s">
        <v>131</v>
      </c>
      <c r="G65" s="20">
        <f t="shared" si="12"/>
        <v>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1" t="e">
        <f t="shared" si="28"/>
        <v>#DIV/0!</v>
      </c>
      <c r="AE65" s="20">
        <f t="shared" si="35"/>
        <v>0</v>
      </c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1" t="e">
        <f t="shared" si="55"/>
        <v>#DIV/0!</v>
      </c>
      <c r="BC65" s="20">
        <f t="shared" si="56"/>
        <v>0</v>
      </c>
      <c r="BD65" s="20">
        <f t="shared" si="53"/>
        <v>0</v>
      </c>
      <c r="BE65" s="20">
        <f t="shared" si="53"/>
        <v>0</v>
      </c>
      <c r="BF65" s="20">
        <f t="shared" si="53"/>
        <v>0</v>
      </c>
      <c r="BG65" s="20">
        <f t="shared" si="53"/>
        <v>0</v>
      </c>
      <c r="BH65" s="20">
        <f t="shared" si="53"/>
        <v>0</v>
      </c>
      <c r="BI65" s="20">
        <f t="shared" si="53"/>
        <v>0</v>
      </c>
      <c r="BJ65" s="20">
        <f t="shared" si="53"/>
        <v>0</v>
      </c>
      <c r="BK65" s="20">
        <f t="shared" si="53"/>
        <v>0</v>
      </c>
      <c r="BL65" s="20">
        <f t="shared" si="53"/>
        <v>0</v>
      </c>
      <c r="BM65" s="20">
        <f t="shared" si="53"/>
        <v>0</v>
      </c>
      <c r="BN65" s="20">
        <f t="shared" si="53"/>
        <v>0</v>
      </c>
      <c r="BO65" s="20">
        <f t="shared" si="53"/>
        <v>0</v>
      </c>
      <c r="BP65" s="20">
        <f t="shared" si="53"/>
        <v>0</v>
      </c>
      <c r="BQ65" s="20">
        <f t="shared" si="53"/>
        <v>0</v>
      </c>
      <c r="BR65" s="20">
        <f t="shared" si="53"/>
        <v>0</v>
      </c>
      <c r="BS65" s="20">
        <f t="shared" si="51"/>
        <v>0</v>
      </c>
      <c r="BT65" s="20">
        <f t="shared" si="51"/>
        <v>0</v>
      </c>
      <c r="BU65" s="20">
        <f t="shared" si="51"/>
        <v>0</v>
      </c>
      <c r="BV65" s="20">
        <f t="shared" si="51"/>
        <v>0</v>
      </c>
      <c r="BW65" s="20">
        <f t="shared" si="51"/>
        <v>0</v>
      </c>
      <c r="BX65" s="20"/>
      <c r="BY65" s="20">
        <f t="shared" si="38"/>
        <v>0</v>
      </c>
      <c r="BZ65" s="21" t="e">
        <f t="shared" si="57"/>
        <v>#DIV/0!</v>
      </c>
      <c r="CA65" s="20">
        <f t="shared" si="58"/>
        <v>0</v>
      </c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1" t="e">
        <f t="shared" si="59"/>
        <v>#DIV/0!</v>
      </c>
      <c r="CY65" s="20">
        <f t="shared" si="60"/>
        <v>0</v>
      </c>
      <c r="CZ65" s="20">
        <f t="shared" si="54"/>
        <v>0</v>
      </c>
      <c r="DA65" s="20">
        <f t="shared" si="54"/>
        <v>0</v>
      </c>
      <c r="DB65" s="20">
        <f t="shared" si="54"/>
        <v>0</v>
      </c>
      <c r="DC65" s="20">
        <f t="shared" si="54"/>
        <v>0</v>
      </c>
      <c r="DD65" s="20">
        <f t="shared" si="54"/>
        <v>0</v>
      </c>
      <c r="DE65" s="20">
        <f t="shared" si="54"/>
        <v>0</v>
      </c>
      <c r="DF65" s="20">
        <f t="shared" si="54"/>
        <v>0</v>
      </c>
      <c r="DG65" s="20">
        <f t="shared" si="54"/>
        <v>0</v>
      </c>
      <c r="DH65" s="20">
        <f t="shared" si="54"/>
        <v>0</v>
      </c>
      <c r="DI65" s="20">
        <f t="shared" si="54"/>
        <v>0</v>
      </c>
      <c r="DJ65" s="20">
        <f t="shared" si="54"/>
        <v>0</v>
      </c>
      <c r="DK65" s="20">
        <f t="shared" si="54"/>
        <v>0</v>
      </c>
      <c r="DL65" s="20">
        <f t="shared" si="54"/>
        <v>0</v>
      </c>
      <c r="DM65" s="20">
        <f t="shared" si="54"/>
        <v>0</v>
      </c>
      <c r="DN65" s="20">
        <f t="shared" si="54"/>
        <v>0</v>
      </c>
      <c r="DO65" s="20">
        <f t="shared" si="52"/>
        <v>0</v>
      </c>
      <c r="DP65" s="20">
        <f t="shared" si="52"/>
        <v>0</v>
      </c>
      <c r="DQ65" s="20">
        <f t="shared" si="52"/>
        <v>0</v>
      </c>
      <c r="DR65" s="20">
        <f t="shared" si="52"/>
        <v>0</v>
      </c>
      <c r="DS65" s="20">
        <f t="shared" si="52"/>
        <v>0</v>
      </c>
      <c r="DT65" s="20"/>
      <c r="DU65" s="20">
        <f t="shared" si="42"/>
        <v>0</v>
      </c>
      <c r="DX65" s="282">
        <f t="shared" si="43"/>
        <v>0</v>
      </c>
    </row>
    <row r="66" spans="1:130" ht="25.5" hidden="1" customHeight="1" x14ac:dyDescent="0.3">
      <c r="A66" s="194"/>
      <c r="B66" s="208"/>
      <c r="C66" s="158" t="s">
        <v>196</v>
      </c>
      <c r="D66" s="161" t="s">
        <v>197</v>
      </c>
      <c r="E66" s="146">
        <v>410</v>
      </c>
      <c r="F66" s="159" t="s">
        <v>131</v>
      </c>
      <c r="G66" s="20">
        <f t="shared" si="12"/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1" t="e">
        <f t="shared" si="28"/>
        <v>#DIV/0!</v>
      </c>
      <c r="AE66" s="20">
        <f t="shared" si="35"/>
        <v>0</v>
      </c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1" t="e">
        <f t="shared" si="55"/>
        <v>#DIV/0!</v>
      </c>
      <c r="BC66" s="20">
        <f t="shared" si="56"/>
        <v>0</v>
      </c>
      <c r="BD66" s="20">
        <f t="shared" si="53"/>
        <v>0</v>
      </c>
      <c r="BE66" s="20">
        <f t="shared" si="53"/>
        <v>0</v>
      </c>
      <c r="BF66" s="20">
        <f t="shared" si="53"/>
        <v>0</v>
      </c>
      <c r="BG66" s="20">
        <f t="shared" si="53"/>
        <v>0</v>
      </c>
      <c r="BH66" s="20">
        <f t="shared" si="53"/>
        <v>0</v>
      </c>
      <c r="BI66" s="20">
        <f t="shared" si="53"/>
        <v>0</v>
      </c>
      <c r="BJ66" s="20">
        <f t="shared" si="53"/>
        <v>0</v>
      </c>
      <c r="BK66" s="20">
        <f t="shared" si="53"/>
        <v>0</v>
      </c>
      <c r="BL66" s="20">
        <f t="shared" si="53"/>
        <v>0</v>
      </c>
      <c r="BM66" s="20">
        <f t="shared" si="53"/>
        <v>0</v>
      </c>
      <c r="BN66" s="20">
        <f t="shared" si="53"/>
        <v>0</v>
      </c>
      <c r="BO66" s="20">
        <f t="shared" si="53"/>
        <v>0</v>
      </c>
      <c r="BP66" s="20">
        <f t="shared" si="53"/>
        <v>0</v>
      </c>
      <c r="BQ66" s="20">
        <f t="shared" si="53"/>
        <v>0</v>
      </c>
      <c r="BR66" s="20">
        <f t="shared" si="53"/>
        <v>0</v>
      </c>
      <c r="BS66" s="20">
        <f t="shared" si="51"/>
        <v>0</v>
      </c>
      <c r="BT66" s="20">
        <f t="shared" si="51"/>
        <v>0</v>
      </c>
      <c r="BU66" s="20">
        <f t="shared" si="51"/>
        <v>0</v>
      </c>
      <c r="BV66" s="20">
        <f t="shared" si="51"/>
        <v>0</v>
      </c>
      <c r="BW66" s="20">
        <f t="shared" si="51"/>
        <v>0</v>
      </c>
      <c r="BX66" s="20"/>
      <c r="BY66" s="20">
        <f t="shared" si="38"/>
        <v>0</v>
      </c>
      <c r="BZ66" s="21" t="e">
        <f t="shared" si="57"/>
        <v>#DIV/0!</v>
      </c>
      <c r="CA66" s="20">
        <f t="shared" si="58"/>
        <v>0</v>
      </c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1" t="e">
        <f t="shared" si="59"/>
        <v>#DIV/0!</v>
      </c>
      <c r="CY66" s="20">
        <f t="shared" si="60"/>
        <v>0</v>
      </c>
      <c r="CZ66" s="20">
        <f t="shared" si="54"/>
        <v>0</v>
      </c>
      <c r="DA66" s="20">
        <f t="shared" si="54"/>
        <v>0</v>
      </c>
      <c r="DB66" s="20">
        <f t="shared" si="54"/>
        <v>0</v>
      </c>
      <c r="DC66" s="20">
        <f t="shared" si="54"/>
        <v>0</v>
      </c>
      <c r="DD66" s="20">
        <f t="shared" si="54"/>
        <v>0</v>
      </c>
      <c r="DE66" s="20">
        <f t="shared" si="54"/>
        <v>0</v>
      </c>
      <c r="DF66" s="20">
        <f t="shared" si="54"/>
        <v>0</v>
      </c>
      <c r="DG66" s="20">
        <f t="shared" si="54"/>
        <v>0</v>
      </c>
      <c r="DH66" s="20">
        <f t="shared" si="54"/>
        <v>0</v>
      </c>
      <c r="DI66" s="20">
        <f t="shared" si="54"/>
        <v>0</v>
      </c>
      <c r="DJ66" s="20">
        <f t="shared" si="54"/>
        <v>0</v>
      </c>
      <c r="DK66" s="20">
        <f t="shared" si="54"/>
        <v>0</v>
      </c>
      <c r="DL66" s="20">
        <f t="shared" si="54"/>
        <v>0</v>
      </c>
      <c r="DM66" s="20">
        <f t="shared" si="54"/>
        <v>0</v>
      </c>
      <c r="DN66" s="20">
        <f t="shared" si="54"/>
        <v>0</v>
      </c>
      <c r="DO66" s="20">
        <f t="shared" si="52"/>
        <v>0</v>
      </c>
      <c r="DP66" s="20">
        <f t="shared" si="52"/>
        <v>0</v>
      </c>
      <c r="DQ66" s="20">
        <f t="shared" si="52"/>
        <v>0</v>
      </c>
      <c r="DR66" s="20">
        <f t="shared" si="52"/>
        <v>0</v>
      </c>
      <c r="DS66" s="20">
        <f t="shared" si="52"/>
        <v>0</v>
      </c>
      <c r="DT66" s="20"/>
      <c r="DU66" s="20">
        <f t="shared" si="42"/>
        <v>0</v>
      </c>
      <c r="DX66" s="282">
        <f t="shared" si="43"/>
        <v>0</v>
      </c>
    </row>
    <row r="67" spans="1:130" ht="34.5" hidden="1" customHeight="1" x14ac:dyDescent="0.3">
      <c r="A67" s="194"/>
      <c r="B67" s="208"/>
      <c r="C67" s="158" t="s">
        <v>198</v>
      </c>
      <c r="D67" s="161" t="s">
        <v>199</v>
      </c>
      <c r="E67" s="146">
        <v>410</v>
      </c>
      <c r="F67" s="159" t="s">
        <v>131</v>
      </c>
      <c r="G67" s="20">
        <f t="shared" si="12"/>
        <v>2120000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>
        <v>2120000</v>
      </c>
      <c r="Z67" s="20"/>
      <c r="AA67" s="20"/>
      <c r="AB67" s="20"/>
      <c r="AC67" s="20"/>
      <c r="AD67" s="21">
        <f t="shared" si="28"/>
        <v>0</v>
      </c>
      <c r="AE67" s="20">
        <f t="shared" si="35"/>
        <v>0</v>
      </c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1">
        <f t="shared" si="55"/>
        <v>1</v>
      </c>
      <c r="BC67" s="20">
        <f t="shared" si="56"/>
        <v>2120000</v>
      </c>
      <c r="BD67" s="20">
        <f t="shared" si="53"/>
        <v>0</v>
      </c>
      <c r="BE67" s="20">
        <f t="shared" si="53"/>
        <v>0</v>
      </c>
      <c r="BF67" s="20">
        <f t="shared" si="53"/>
        <v>0</v>
      </c>
      <c r="BG67" s="20">
        <f t="shared" si="53"/>
        <v>0</v>
      </c>
      <c r="BH67" s="20">
        <f t="shared" si="53"/>
        <v>0</v>
      </c>
      <c r="BI67" s="20">
        <f t="shared" si="53"/>
        <v>0</v>
      </c>
      <c r="BJ67" s="20">
        <f t="shared" si="53"/>
        <v>0</v>
      </c>
      <c r="BK67" s="20">
        <f t="shared" si="53"/>
        <v>0</v>
      </c>
      <c r="BL67" s="20">
        <f t="shared" si="53"/>
        <v>0</v>
      </c>
      <c r="BM67" s="20">
        <f t="shared" si="53"/>
        <v>0</v>
      </c>
      <c r="BN67" s="20">
        <f t="shared" si="53"/>
        <v>0</v>
      </c>
      <c r="BO67" s="20">
        <f t="shared" si="53"/>
        <v>0</v>
      </c>
      <c r="BP67" s="20">
        <f t="shared" si="53"/>
        <v>0</v>
      </c>
      <c r="BQ67" s="20">
        <f t="shared" si="53"/>
        <v>0</v>
      </c>
      <c r="BR67" s="20">
        <f t="shared" si="53"/>
        <v>0</v>
      </c>
      <c r="BS67" s="20">
        <f t="shared" si="51"/>
        <v>0</v>
      </c>
      <c r="BT67" s="20">
        <f t="shared" si="51"/>
        <v>0</v>
      </c>
      <c r="BU67" s="20">
        <f t="shared" si="51"/>
        <v>2120000</v>
      </c>
      <c r="BV67" s="20">
        <f t="shared" si="51"/>
        <v>0</v>
      </c>
      <c r="BW67" s="20">
        <f t="shared" si="51"/>
        <v>0</v>
      </c>
      <c r="BX67" s="20"/>
      <c r="BY67" s="20">
        <f t="shared" si="38"/>
        <v>0</v>
      </c>
      <c r="BZ67" s="21">
        <f t="shared" si="57"/>
        <v>0</v>
      </c>
      <c r="CA67" s="20">
        <f t="shared" si="58"/>
        <v>0</v>
      </c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1">
        <f t="shared" si="59"/>
        <v>1</v>
      </c>
      <c r="CY67" s="20">
        <f t="shared" si="60"/>
        <v>2120000</v>
      </c>
      <c r="CZ67" s="20">
        <f t="shared" si="54"/>
        <v>0</v>
      </c>
      <c r="DA67" s="20">
        <f t="shared" si="54"/>
        <v>0</v>
      </c>
      <c r="DB67" s="20">
        <f t="shared" si="54"/>
        <v>0</v>
      </c>
      <c r="DC67" s="20">
        <f t="shared" si="54"/>
        <v>0</v>
      </c>
      <c r="DD67" s="20">
        <f t="shared" si="54"/>
        <v>0</v>
      </c>
      <c r="DE67" s="20">
        <f t="shared" si="54"/>
        <v>0</v>
      </c>
      <c r="DF67" s="20">
        <f t="shared" si="54"/>
        <v>0</v>
      </c>
      <c r="DG67" s="20">
        <f t="shared" si="54"/>
        <v>0</v>
      </c>
      <c r="DH67" s="20">
        <f t="shared" si="54"/>
        <v>0</v>
      </c>
      <c r="DI67" s="20">
        <f t="shared" si="54"/>
        <v>0</v>
      </c>
      <c r="DJ67" s="20">
        <f t="shared" si="54"/>
        <v>0</v>
      </c>
      <c r="DK67" s="20">
        <f t="shared" si="54"/>
        <v>0</v>
      </c>
      <c r="DL67" s="20">
        <f t="shared" si="54"/>
        <v>0</v>
      </c>
      <c r="DM67" s="20">
        <f t="shared" si="54"/>
        <v>0</v>
      </c>
      <c r="DN67" s="20">
        <f t="shared" si="54"/>
        <v>0</v>
      </c>
      <c r="DO67" s="20">
        <f t="shared" si="52"/>
        <v>0</v>
      </c>
      <c r="DP67" s="20">
        <f t="shared" si="52"/>
        <v>0</v>
      </c>
      <c r="DQ67" s="20">
        <f t="shared" si="52"/>
        <v>2120000</v>
      </c>
      <c r="DR67" s="20">
        <f t="shared" si="52"/>
        <v>0</v>
      </c>
      <c r="DS67" s="20">
        <f t="shared" si="52"/>
        <v>0</v>
      </c>
      <c r="DT67" s="20"/>
      <c r="DU67" s="20">
        <f t="shared" si="42"/>
        <v>0</v>
      </c>
      <c r="DX67" s="282">
        <f t="shared" si="43"/>
        <v>2120000</v>
      </c>
    </row>
    <row r="68" spans="1:130" ht="34.5" hidden="1" customHeight="1" x14ac:dyDescent="0.3">
      <c r="A68" s="194"/>
      <c r="B68" s="208"/>
      <c r="C68" s="158" t="s">
        <v>200</v>
      </c>
      <c r="D68" s="161" t="s">
        <v>201</v>
      </c>
      <c r="E68" s="146">
        <v>410</v>
      </c>
      <c r="F68" s="159" t="s">
        <v>131</v>
      </c>
      <c r="G68" s="20">
        <f t="shared" si="12"/>
        <v>4000000</v>
      </c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>
        <v>4000000</v>
      </c>
      <c r="Z68" s="20"/>
      <c r="AA68" s="20"/>
      <c r="AB68" s="20"/>
      <c r="AC68" s="20"/>
      <c r="AD68" s="21">
        <f t="shared" si="28"/>
        <v>0</v>
      </c>
      <c r="AE68" s="20">
        <f t="shared" si="35"/>
        <v>0</v>
      </c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1">
        <f t="shared" si="55"/>
        <v>1</v>
      </c>
      <c r="BC68" s="20">
        <f t="shared" si="56"/>
        <v>4000000</v>
      </c>
      <c r="BD68" s="20">
        <f t="shared" si="53"/>
        <v>0</v>
      </c>
      <c r="BE68" s="20">
        <f t="shared" si="53"/>
        <v>0</v>
      </c>
      <c r="BF68" s="20">
        <f t="shared" si="53"/>
        <v>0</v>
      </c>
      <c r="BG68" s="20">
        <f t="shared" si="53"/>
        <v>0</v>
      </c>
      <c r="BH68" s="20">
        <f t="shared" si="53"/>
        <v>0</v>
      </c>
      <c r="BI68" s="20">
        <f t="shared" si="53"/>
        <v>0</v>
      </c>
      <c r="BJ68" s="20">
        <f t="shared" si="53"/>
        <v>0</v>
      </c>
      <c r="BK68" s="20">
        <f t="shared" si="53"/>
        <v>0</v>
      </c>
      <c r="BL68" s="20">
        <f t="shared" si="53"/>
        <v>0</v>
      </c>
      <c r="BM68" s="20">
        <f t="shared" si="53"/>
        <v>0</v>
      </c>
      <c r="BN68" s="20">
        <f t="shared" si="53"/>
        <v>0</v>
      </c>
      <c r="BO68" s="20">
        <f t="shared" si="53"/>
        <v>0</v>
      </c>
      <c r="BP68" s="20">
        <f t="shared" si="53"/>
        <v>0</v>
      </c>
      <c r="BQ68" s="20">
        <f t="shared" si="53"/>
        <v>0</v>
      </c>
      <c r="BR68" s="20">
        <f t="shared" si="53"/>
        <v>0</v>
      </c>
      <c r="BS68" s="20">
        <f t="shared" si="51"/>
        <v>0</v>
      </c>
      <c r="BT68" s="20">
        <f t="shared" si="51"/>
        <v>0</v>
      </c>
      <c r="BU68" s="20">
        <f t="shared" si="51"/>
        <v>4000000</v>
      </c>
      <c r="BV68" s="20">
        <f t="shared" si="51"/>
        <v>0</v>
      </c>
      <c r="BW68" s="20">
        <f t="shared" si="51"/>
        <v>0</v>
      </c>
      <c r="BX68" s="20"/>
      <c r="BY68" s="20">
        <f t="shared" si="38"/>
        <v>0</v>
      </c>
      <c r="BZ68" s="21">
        <f t="shared" si="57"/>
        <v>0</v>
      </c>
      <c r="CA68" s="20">
        <f t="shared" si="58"/>
        <v>0</v>
      </c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1">
        <f t="shared" si="59"/>
        <v>1</v>
      </c>
      <c r="CY68" s="20">
        <f t="shared" si="60"/>
        <v>4000000</v>
      </c>
      <c r="CZ68" s="20">
        <f t="shared" si="54"/>
        <v>0</v>
      </c>
      <c r="DA68" s="20">
        <f t="shared" si="54"/>
        <v>0</v>
      </c>
      <c r="DB68" s="20">
        <f t="shared" si="54"/>
        <v>0</v>
      </c>
      <c r="DC68" s="20">
        <f t="shared" si="54"/>
        <v>0</v>
      </c>
      <c r="DD68" s="20">
        <f t="shared" si="54"/>
        <v>0</v>
      </c>
      <c r="DE68" s="20">
        <f t="shared" si="54"/>
        <v>0</v>
      </c>
      <c r="DF68" s="20">
        <f t="shared" si="54"/>
        <v>0</v>
      </c>
      <c r="DG68" s="20">
        <f t="shared" si="54"/>
        <v>0</v>
      </c>
      <c r="DH68" s="20">
        <f t="shared" si="54"/>
        <v>0</v>
      </c>
      <c r="DI68" s="20">
        <f t="shared" si="54"/>
        <v>0</v>
      </c>
      <c r="DJ68" s="20">
        <f t="shared" si="54"/>
        <v>0</v>
      </c>
      <c r="DK68" s="20">
        <f t="shared" si="54"/>
        <v>0</v>
      </c>
      <c r="DL68" s="20">
        <f t="shared" si="54"/>
        <v>0</v>
      </c>
      <c r="DM68" s="20">
        <f t="shared" si="54"/>
        <v>0</v>
      </c>
      <c r="DN68" s="20">
        <f t="shared" si="54"/>
        <v>0</v>
      </c>
      <c r="DO68" s="20">
        <f t="shared" si="52"/>
        <v>0</v>
      </c>
      <c r="DP68" s="20">
        <f t="shared" si="52"/>
        <v>0</v>
      </c>
      <c r="DQ68" s="20">
        <f t="shared" si="52"/>
        <v>4000000</v>
      </c>
      <c r="DR68" s="20">
        <f t="shared" si="52"/>
        <v>0</v>
      </c>
      <c r="DS68" s="20">
        <f t="shared" si="52"/>
        <v>0</v>
      </c>
      <c r="DT68" s="20"/>
      <c r="DU68" s="20">
        <f t="shared" si="42"/>
        <v>0</v>
      </c>
      <c r="DX68" s="282">
        <f t="shared" si="43"/>
        <v>4000000</v>
      </c>
    </row>
    <row r="69" spans="1:130" ht="21.75" hidden="1" customHeight="1" x14ac:dyDescent="0.3">
      <c r="A69" s="194"/>
      <c r="B69" s="196"/>
      <c r="C69" s="158" t="s">
        <v>202</v>
      </c>
      <c r="D69" s="161" t="s">
        <v>203</v>
      </c>
      <c r="E69" s="146">
        <v>410</v>
      </c>
      <c r="F69" s="159" t="s">
        <v>131</v>
      </c>
      <c r="G69" s="20">
        <f t="shared" ref="G69:G134" si="61">SUM(H69:AC69)</f>
        <v>122000000</v>
      </c>
      <c r="H69" s="20"/>
      <c r="I69" s="20"/>
      <c r="J69" s="20"/>
      <c r="K69" s="20"/>
      <c r="L69" s="20"/>
      <c r="M69" s="20"/>
      <c r="N69" s="20">
        <f>80000000+42000000</f>
        <v>122000000</v>
      </c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1">
        <f t="shared" si="28"/>
        <v>0.10337807377049181</v>
      </c>
      <c r="AE69" s="20">
        <f t="shared" si="35"/>
        <v>12612125</v>
      </c>
      <c r="AF69" s="20"/>
      <c r="AG69" s="20"/>
      <c r="AH69" s="20"/>
      <c r="AI69" s="20"/>
      <c r="AJ69" s="20"/>
      <c r="AK69" s="20"/>
      <c r="AL69" s="20">
        <f>+'[1]FEBRERO 2019'!$P$685</f>
        <v>12612125</v>
      </c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1">
        <f t="shared" si="55"/>
        <v>0.8966219262295082</v>
      </c>
      <c r="BC69" s="20">
        <f t="shared" si="56"/>
        <v>109387875</v>
      </c>
      <c r="BD69" s="20">
        <f t="shared" si="53"/>
        <v>0</v>
      </c>
      <c r="BE69" s="20">
        <f t="shared" si="53"/>
        <v>0</v>
      </c>
      <c r="BF69" s="20">
        <f t="shared" si="53"/>
        <v>0</v>
      </c>
      <c r="BG69" s="20">
        <f t="shared" si="53"/>
        <v>0</v>
      </c>
      <c r="BH69" s="20">
        <f t="shared" si="53"/>
        <v>0</v>
      </c>
      <c r="BI69" s="20">
        <f t="shared" si="53"/>
        <v>0</v>
      </c>
      <c r="BJ69" s="20">
        <f t="shared" si="53"/>
        <v>109387875</v>
      </c>
      <c r="BK69" s="20">
        <f t="shared" si="53"/>
        <v>0</v>
      </c>
      <c r="BL69" s="20">
        <f t="shared" si="53"/>
        <v>0</v>
      </c>
      <c r="BM69" s="20">
        <f t="shared" si="53"/>
        <v>0</v>
      </c>
      <c r="BN69" s="20">
        <f t="shared" si="53"/>
        <v>0</v>
      </c>
      <c r="BO69" s="20">
        <f t="shared" si="53"/>
        <v>0</v>
      </c>
      <c r="BP69" s="20">
        <f t="shared" si="53"/>
        <v>0</v>
      </c>
      <c r="BQ69" s="20">
        <f t="shared" si="53"/>
        <v>0</v>
      </c>
      <c r="BR69" s="20">
        <f t="shared" si="53"/>
        <v>0</v>
      </c>
      <c r="BS69" s="20">
        <f t="shared" si="53"/>
        <v>0</v>
      </c>
      <c r="BT69" s="20">
        <f t="shared" ref="BT69:BW77" si="62">X69-AV69</f>
        <v>0</v>
      </c>
      <c r="BU69" s="20">
        <f t="shared" si="62"/>
        <v>0</v>
      </c>
      <c r="BV69" s="20">
        <f t="shared" si="62"/>
        <v>0</v>
      </c>
      <c r="BW69" s="20">
        <f t="shared" si="62"/>
        <v>0</v>
      </c>
      <c r="BX69" s="20"/>
      <c r="BY69" s="20">
        <f t="shared" si="38"/>
        <v>0</v>
      </c>
      <c r="BZ69" s="21">
        <f t="shared" si="57"/>
        <v>0.10337806557377049</v>
      </c>
      <c r="CA69" s="20">
        <f t="shared" si="58"/>
        <v>12612124</v>
      </c>
      <c r="CB69" s="20"/>
      <c r="CC69" s="20"/>
      <c r="CD69" s="20"/>
      <c r="CE69" s="20"/>
      <c r="CF69" s="20"/>
      <c r="CG69" s="20"/>
      <c r="CH69" s="20">
        <f>+'[1]FEBRERO 2019'!$H$683</f>
        <v>12612124</v>
      </c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1">
        <f t="shared" si="59"/>
        <v>0.89662193442622951</v>
      </c>
      <c r="CY69" s="20">
        <f t="shared" si="60"/>
        <v>109387876</v>
      </c>
      <c r="CZ69" s="20">
        <f t="shared" si="54"/>
        <v>0</v>
      </c>
      <c r="DA69" s="20">
        <f t="shared" si="54"/>
        <v>0</v>
      </c>
      <c r="DB69" s="20">
        <f t="shared" si="54"/>
        <v>0</v>
      </c>
      <c r="DC69" s="20">
        <f t="shared" si="54"/>
        <v>0</v>
      </c>
      <c r="DD69" s="20">
        <f t="shared" si="54"/>
        <v>0</v>
      </c>
      <c r="DE69" s="20">
        <f t="shared" si="54"/>
        <v>0</v>
      </c>
      <c r="DF69" s="20">
        <f t="shared" si="54"/>
        <v>109387876</v>
      </c>
      <c r="DG69" s="20">
        <f t="shared" si="54"/>
        <v>0</v>
      </c>
      <c r="DH69" s="20">
        <f t="shared" si="54"/>
        <v>0</v>
      </c>
      <c r="DI69" s="20">
        <f t="shared" si="54"/>
        <v>0</v>
      </c>
      <c r="DJ69" s="20">
        <f t="shared" si="54"/>
        <v>0</v>
      </c>
      <c r="DK69" s="20">
        <f t="shared" si="54"/>
        <v>0</v>
      </c>
      <c r="DL69" s="20">
        <f t="shared" si="54"/>
        <v>0</v>
      </c>
      <c r="DM69" s="20">
        <f t="shared" si="54"/>
        <v>0</v>
      </c>
      <c r="DN69" s="20">
        <f t="shared" si="54"/>
        <v>0</v>
      </c>
      <c r="DO69" s="20">
        <f t="shared" si="54"/>
        <v>0</v>
      </c>
      <c r="DP69" s="20">
        <f t="shared" ref="DP69:DS77" si="63">X69-CR69</f>
        <v>0</v>
      </c>
      <c r="DQ69" s="20">
        <f t="shared" si="63"/>
        <v>0</v>
      </c>
      <c r="DR69" s="20">
        <f t="shared" si="63"/>
        <v>0</v>
      </c>
      <c r="DS69" s="20">
        <f t="shared" si="63"/>
        <v>0</v>
      </c>
      <c r="DT69" s="20"/>
      <c r="DU69" s="20">
        <f t="shared" si="42"/>
        <v>0</v>
      </c>
      <c r="DX69" s="282">
        <f t="shared" si="43"/>
        <v>122000000</v>
      </c>
    </row>
    <row r="70" spans="1:130" ht="51" hidden="1" customHeight="1" x14ac:dyDescent="0.3">
      <c r="A70" s="194"/>
      <c r="B70" s="45" t="s">
        <v>204</v>
      </c>
      <c r="C70" s="158" t="s">
        <v>205</v>
      </c>
      <c r="D70" s="146" t="s">
        <v>206</v>
      </c>
      <c r="E70" s="146">
        <v>410</v>
      </c>
      <c r="F70" s="159" t="s">
        <v>131</v>
      </c>
      <c r="G70" s="20">
        <f t="shared" si="61"/>
        <v>3757651561</v>
      </c>
      <c r="H70" s="20"/>
      <c r="I70" s="20"/>
      <c r="J70" s="20"/>
      <c r="K70" s="20"/>
      <c r="L70" s="20"/>
      <c r="M70" s="20"/>
      <c r="N70" s="20">
        <f>100000000</f>
        <v>100000000</v>
      </c>
      <c r="O70" s="20"/>
      <c r="P70" s="20"/>
      <c r="Q70" s="20"/>
      <c r="R70" s="20"/>
      <c r="S70" s="20"/>
      <c r="T70" s="20"/>
      <c r="U70" s="20"/>
      <c r="V70" s="20">
        <f>3000000000+457651561</f>
        <v>3457651561</v>
      </c>
      <c r="W70" s="20"/>
      <c r="X70" s="20"/>
      <c r="Y70" s="20">
        <v>200000000</v>
      </c>
      <c r="Z70" s="20"/>
      <c r="AA70" s="20"/>
      <c r="AB70" s="20"/>
      <c r="AC70" s="20"/>
      <c r="AD70" s="21">
        <f t="shared" si="28"/>
        <v>0.24673314487766579</v>
      </c>
      <c r="AE70" s="20">
        <f t="shared" si="35"/>
        <v>927137187</v>
      </c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>
        <f>+'[2]ENERO 2019'!$X$618</f>
        <v>881220521</v>
      </c>
      <c r="AU70" s="20"/>
      <c r="AV70" s="20"/>
      <c r="AW70" s="20">
        <f>+'[2]ENERO 2019'!$AA$618</f>
        <v>45916666</v>
      </c>
      <c r="AX70" s="20"/>
      <c r="AY70" s="20"/>
      <c r="AZ70" s="20"/>
      <c r="BA70" s="20"/>
      <c r="BB70" s="21">
        <f t="shared" si="14"/>
        <v>0.75326685512233427</v>
      </c>
      <c r="BC70" s="20">
        <f t="shared" si="44"/>
        <v>2830514374</v>
      </c>
      <c r="BD70" s="20">
        <f t="shared" si="53"/>
        <v>0</v>
      </c>
      <c r="BE70" s="20">
        <f t="shared" si="53"/>
        <v>0</v>
      </c>
      <c r="BF70" s="20">
        <f t="shared" si="53"/>
        <v>0</v>
      </c>
      <c r="BG70" s="20">
        <f t="shared" si="53"/>
        <v>0</v>
      </c>
      <c r="BH70" s="20">
        <f t="shared" si="53"/>
        <v>0</v>
      </c>
      <c r="BI70" s="20">
        <f t="shared" si="53"/>
        <v>0</v>
      </c>
      <c r="BJ70" s="20">
        <f t="shared" si="53"/>
        <v>100000000</v>
      </c>
      <c r="BK70" s="20">
        <f t="shared" si="53"/>
        <v>0</v>
      </c>
      <c r="BL70" s="20">
        <f t="shared" si="53"/>
        <v>0</v>
      </c>
      <c r="BM70" s="20">
        <f t="shared" si="53"/>
        <v>0</v>
      </c>
      <c r="BN70" s="20">
        <f t="shared" si="53"/>
        <v>0</v>
      </c>
      <c r="BO70" s="20">
        <f t="shared" si="53"/>
        <v>0</v>
      </c>
      <c r="BP70" s="20">
        <f t="shared" si="53"/>
        <v>0</v>
      </c>
      <c r="BQ70" s="20">
        <f t="shared" si="53"/>
        <v>0</v>
      </c>
      <c r="BR70" s="20">
        <f t="shared" ref="BR70:BS77" si="64">V70-AT70</f>
        <v>2576431040</v>
      </c>
      <c r="BS70" s="20">
        <f t="shared" si="64"/>
        <v>0</v>
      </c>
      <c r="BT70" s="20">
        <f t="shared" si="62"/>
        <v>0</v>
      </c>
      <c r="BU70" s="20">
        <f t="shared" si="62"/>
        <v>154083334</v>
      </c>
      <c r="BV70" s="20">
        <f t="shared" si="62"/>
        <v>0</v>
      </c>
      <c r="BW70" s="20">
        <f t="shared" si="62"/>
        <v>0</v>
      </c>
      <c r="BX70" s="20"/>
      <c r="BY70" s="20">
        <f t="shared" si="38"/>
        <v>0</v>
      </c>
      <c r="BZ70" s="21">
        <f t="shared" si="24"/>
        <v>3.3179028703454606E-2</v>
      </c>
      <c r="CA70" s="20">
        <f t="shared" si="39"/>
        <v>124675229</v>
      </c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>
        <f>+'[1]FEBRERO 2019'!$H$696+'[1]FEBRERO 2019'!$H$711+'[1]FEBRERO 2019'!$H$720+'[1]FEBRERO 2019'!$H$727+'[1]FEBRERO 2019'!$H$730+'[1]FEBRERO 2019'!$H$740+'[1]FEBRERO 2019'!$H$743+'[1]FEBRERO 2019'!$H$746</f>
        <v>110491899</v>
      </c>
      <c r="CQ70" s="20"/>
      <c r="CR70" s="20"/>
      <c r="CS70" s="20">
        <f>+'[1]FEBRERO 2019'!$H$718+'[1]FEBRERO 2019'!$H$722</f>
        <v>14183330</v>
      </c>
      <c r="CT70" s="20"/>
      <c r="CU70" s="20"/>
      <c r="CV70" s="20"/>
      <c r="CW70" s="20"/>
      <c r="CX70" s="21">
        <f t="shared" si="7"/>
        <v>0.96682097129654543</v>
      </c>
      <c r="CY70" s="20">
        <f t="shared" si="45"/>
        <v>3632976332</v>
      </c>
      <c r="CZ70" s="20">
        <f t="shared" si="54"/>
        <v>0</v>
      </c>
      <c r="DA70" s="20">
        <f t="shared" si="54"/>
        <v>0</v>
      </c>
      <c r="DB70" s="20">
        <f t="shared" si="54"/>
        <v>0</v>
      </c>
      <c r="DC70" s="20">
        <f t="shared" si="54"/>
        <v>0</v>
      </c>
      <c r="DD70" s="20">
        <f t="shared" si="54"/>
        <v>0</v>
      </c>
      <c r="DE70" s="20">
        <f t="shared" si="54"/>
        <v>0</v>
      </c>
      <c r="DF70" s="20">
        <f t="shared" si="54"/>
        <v>100000000</v>
      </c>
      <c r="DG70" s="20">
        <f t="shared" si="54"/>
        <v>0</v>
      </c>
      <c r="DH70" s="20">
        <f t="shared" si="54"/>
        <v>0</v>
      </c>
      <c r="DI70" s="20">
        <f t="shared" si="54"/>
        <v>0</v>
      </c>
      <c r="DJ70" s="20">
        <f t="shared" si="54"/>
        <v>0</v>
      </c>
      <c r="DK70" s="20">
        <f t="shared" si="54"/>
        <v>0</v>
      </c>
      <c r="DL70" s="20">
        <f t="shared" si="54"/>
        <v>0</v>
      </c>
      <c r="DM70" s="20">
        <f t="shared" si="54"/>
        <v>0</v>
      </c>
      <c r="DN70" s="20">
        <f t="shared" ref="DN70:DO77" si="65">V70-CP70</f>
        <v>3347159662</v>
      </c>
      <c r="DO70" s="20">
        <f t="shared" si="65"/>
        <v>0</v>
      </c>
      <c r="DP70" s="20">
        <f t="shared" si="63"/>
        <v>0</v>
      </c>
      <c r="DQ70" s="20">
        <f t="shared" si="63"/>
        <v>185816670</v>
      </c>
      <c r="DR70" s="20">
        <f t="shared" si="63"/>
        <v>0</v>
      </c>
      <c r="DS70" s="20">
        <f t="shared" si="63"/>
        <v>0</v>
      </c>
      <c r="DT70" s="20"/>
      <c r="DU70" s="20">
        <f t="shared" si="42"/>
        <v>0</v>
      </c>
      <c r="DX70" s="282">
        <f t="shared" si="43"/>
        <v>3757651561</v>
      </c>
    </row>
    <row r="71" spans="1:130" ht="60" hidden="1" customHeight="1" x14ac:dyDescent="0.3">
      <c r="A71" s="136"/>
      <c r="B71" s="216" t="s">
        <v>207</v>
      </c>
      <c r="C71" s="158" t="s">
        <v>208</v>
      </c>
      <c r="D71" s="161" t="s">
        <v>209</v>
      </c>
      <c r="E71" s="146">
        <v>410</v>
      </c>
      <c r="F71" s="159" t="s">
        <v>131</v>
      </c>
      <c r="G71" s="20">
        <f t="shared" si="61"/>
        <v>15000000</v>
      </c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>
        <v>15000000</v>
      </c>
      <c r="Z71" s="20"/>
      <c r="AA71" s="20"/>
      <c r="AB71" s="20"/>
      <c r="AC71" s="20"/>
      <c r="AD71" s="21">
        <f t="shared" si="28"/>
        <v>0.79149633333333336</v>
      </c>
      <c r="AE71" s="20">
        <f t="shared" si="35"/>
        <v>11872445</v>
      </c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>
        <f>+'[1]FEBRERO 2019'!$AA$764</f>
        <v>11872445</v>
      </c>
      <c r="AX71" s="20"/>
      <c r="AY71" s="20"/>
      <c r="AZ71" s="20"/>
      <c r="BA71" s="20"/>
      <c r="BB71" s="21">
        <f t="shared" si="14"/>
        <v>0.20850366666666664</v>
      </c>
      <c r="BC71" s="20">
        <f t="shared" si="44"/>
        <v>3127555</v>
      </c>
      <c r="BD71" s="20">
        <f t="shared" ref="BD71:BQ77" si="66">H71-AF71</f>
        <v>0</v>
      </c>
      <c r="BE71" s="20">
        <f t="shared" si="66"/>
        <v>0</v>
      </c>
      <c r="BF71" s="20">
        <f t="shared" si="66"/>
        <v>0</v>
      </c>
      <c r="BG71" s="20">
        <f t="shared" si="66"/>
        <v>0</v>
      </c>
      <c r="BH71" s="20">
        <f t="shared" si="66"/>
        <v>0</v>
      </c>
      <c r="BI71" s="20">
        <f t="shared" si="66"/>
        <v>0</v>
      </c>
      <c r="BJ71" s="20">
        <f t="shared" si="66"/>
        <v>0</v>
      </c>
      <c r="BK71" s="20">
        <f t="shared" si="66"/>
        <v>0</v>
      </c>
      <c r="BL71" s="20">
        <f t="shared" si="66"/>
        <v>0</v>
      </c>
      <c r="BM71" s="20">
        <f t="shared" si="66"/>
        <v>0</v>
      </c>
      <c r="BN71" s="20">
        <f t="shared" si="66"/>
        <v>0</v>
      </c>
      <c r="BO71" s="20">
        <f t="shared" si="66"/>
        <v>0</v>
      </c>
      <c r="BP71" s="20">
        <f t="shared" si="66"/>
        <v>0</v>
      </c>
      <c r="BQ71" s="20">
        <f t="shared" si="66"/>
        <v>0</v>
      </c>
      <c r="BR71" s="20">
        <f t="shared" si="64"/>
        <v>0</v>
      </c>
      <c r="BS71" s="20">
        <f t="shared" si="64"/>
        <v>0</v>
      </c>
      <c r="BT71" s="20">
        <f t="shared" si="62"/>
        <v>0</v>
      </c>
      <c r="BU71" s="20">
        <f t="shared" si="62"/>
        <v>3127555</v>
      </c>
      <c r="BV71" s="20">
        <f t="shared" si="62"/>
        <v>0</v>
      </c>
      <c r="BW71" s="20">
        <f t="shared" si="62"/>
        <v>0</v>
      </c>
      <c r="BX71" s="20"/>
      <c r="BY71" s="20">
        <f t="shared" si="38"/>
        <v>0</v>
      </c>
      <c r="BZ71" s="21">
        <f t="shared" si="24"/>
        <v>0.79149619999999998</v>
      </c>
      <c r="CA71" s="20">
        <f t="shared" si="39"/>
        <v>11872443</v>
      </c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>
        <f>+'[1]FEBRERO 2019'!$H$762</f>
        <v>11872443</v>
      </c>
      <c r="CT71" s="20"/>
      <c r="CU71" s="20"/>
      <c r="CV71" s="20"/>
      <c r="CW71" s="20"/>
      <c r="CX71" s="21">
        <f t="shared" si="7"/>
        <v>0.20850380000000002</v>
      </c>
      <c r="CY71" s="20">
        <f t="shared" si="45"/>
        <v>3127557</v>
      </c>
      <c r="CZ71" s="20">
        <f t="shared" ref="CZ71:DM77" si="67">H71-CB71</f>
        <v>0</v>
      </c>
      <c r="DA71" s="20">
        <f t="shared" si="67"/>
        <v>0</v>
      </c>
      <c r="DB71" s="20">
        <f t="shared" si="67"/>
        <v>0</v>
      </c>
      <c r="DC71" s="20">
        <f t="shared" si="67"/>
        <v>0</v>
      </c>
      <c r="DD71" s="20">
        <f t="shared" si="67"/>
        <v>0</v>
      </c>
      <c r="DE71" s="20">
        <f t="shared" si="67"/>
        <v>0</v>
      </c>
      <c r="DF71" s="20">
        <f t="shared" si="67"/>
        <v>0</v>
      </c>
      <c r="DG71" s="20">
        <f t="shared" si="67"/>
        <v>0</v>
      </c>
      <c r="DH71" s="20">
        <f t="shared" si="67"/>
        <v>0</v>
      </c>
      <c r="DI71" s="20">
        <f t="shared" si="67"/>
        <v>0</v>
      </c>
      <c r="DJ71" s="20">
        <f t="shared" si="67"/>
        <v>0</v>
      </c>
      <c r="DK71" s="20">
        <f t="shared" si="67"/>
        <v>0</v>
      </c>
      <c r="DL71" s="20">
        <f t="shared" si="67"/>
        <v>0</v>
      </c>
      <c r="DM71" s="20">
        <f t="shared" si="67"/>
        <v>0</v>
      </c>
      <c r="DN71" s="20">
        <f t="shared" si="65"/>
        <v>0</v>
      </c>
      <c r="DO71" s="20">
        <f t="shared" si="65"/>
        <v>0</v>
      </c>
      <c r="DP71" s="20">
        <f t="shared" si="63"/>
        <v>0</v>
      </c>
      <c r="DQ71" s="20">
        <f t="shared" si="63"/>
        <v>3127557</v>
      </c>
      <c r="DR71" s="20">
        <f t="shared" si="63"/>
        <v>0</v>
      </c>
      <c r="DS71" s="20">
        <f t="shared" si="63"/>
        <v>0</v>
      </c>
      <c r="DT71" s="20"/>
      <c r="DU71" s="20">
        <f t="shared" si="42"/>
        <v>0</v>
      </c>
      <c r="DX71" s="282">
        <f t="shared" si="43"/>
        <v>15000000</v>
      </c>
    </row>
    <row r="72" spans="1:130" ht="63.75" hidden="1" customHeight="1" x14ac:dyDescent="0.3">
      <c r="A72" s="136"/>
      <c r="B72" s="216"/>
      <c r="C72" s="158" t="s">
        <v>210</v>
      </c>
      <c r="D72" s="161" t="s">
        <v>211</v>
      </c>
      <c r="E72" s="146">
        <v>410</v>
      </c>
      <c r="F72" s="159" t="s">
        <v>131</v>
      </c>
      <c r="G72" s="20">
        <f t="shared" si="61"/>
        <v>0</v>
      </c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1" t="e">
        <f t="shared" si="28"/>
        <v>#DIV/0!</v>
      </c>
      <c r="AE72" s="20">
        <f t="shared" si="35"/>
        <v>0</v>
      </c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1" t="e">
        <f t="shared" si="14"/>
        <v>#DIV/0!</v>
      </c>
      <c r="BC72" s="20">
        <f t="shared" si="44"/>
        <v>0</v>
      </c>
      <c r="BD72" s="20">
        <f t="shared" si="66"/>
        <v>0</v>
      </c>
      <c r="BE72" s="20">
        <f t="shared" si="66"/>
        <v>0</v>
      </c>
      <c r="BF72" s="20">
        <f t="shared" si="66"/>
        <v>0</v>
      </c>
      <c r="BG72" s="20">
        <f t="shared" si="66"/>
        <v>0</v>
      </c>
      <c r="BH72" s="20">
        <f t="shared" si="66"/>
        <v>0</v>
      </c>
      <c r="BI72" s="20">
        <f t="shared" si="66"/>
        <v>0</v>
      </c>
      <c r="BJ72" s="20">
        <f t="shared" si="66"/>
        <v>0</v>
      </c>
      <c r="BK72" s="20">
        <f t="shared" si="66"/>
        <v>0</v>
      </c>
      <c r="BL72" s="20">
        <f t="shared" si="66"/>
        <v>0</v>
      </c>
      <c r="BM72" s="20">
        <f t="shared" si="66"/>
        <v>0</v>
      </c>
      <c r="BN72" s="20">
        <f t="shared" si="66"/>
        <v>0</v>
      </c>
      <c r="BO72" s="20">
        <f t="shared" si="66"/>
        <v>0</v>
      </c>
      <c r="BP72" s="20">
        <f t="shared" si="66"/>
        <v>0</v>
      </c>
      <c r="BQ72" s="20">
        <f t="shared" si="66"/>
        <v>0</v>
      </c>
      <c r="BR72" s="20">
        <f t="shared" si="64"/>
        <v>0</v>
      </c>
      <c r="BS72" s="20">
        <f t="shared" si="64"/>
        <v>0</v>
      </c>
      <c r="BT72" s="20">
        <f t="shared" si="62"/>
        <v>0</v>
      </c>
      <c r="BU72" s="20">
        <f t="shared" si="62"/>
        <v>0</v>
      </c>
      <c r="BV72" s="20">
        <f t="shared" si="62"/>
        <v>0</v>
      </c>
      <c r="BW72" s="20">
        <f t="shared" si="62"/>
        <v>0</v>
      </c>
      <c r="BX72" s="20"/>
      <c r="BY72" s="20">
        <f t="shared" si="38"/>
        <v>0</v>
      </c>
      <c r="BZ72" s="21" t="e">
        <f t="shared" si="24"/>
        <v>#DIV/0!</v>
      </c>
      <c r="CA72" s="20">
        <f t="shared" si="39"/>
        <v>0</v>
      </c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1" t="e">
        <f t="shared" si="7"/>
        <v>#DIV/0!</v>
      </c>
      <c r="CY72" s="20">
        <f t="shared" si="45"/>
        <v>0</v>
      </c>
      <c r="CZ72" s="20">
        <f t="shared" si="67"/>
        <v>0</v>
      </c>
      <c r="DA72" s="20">
        <f t="shared" si="67"/>
        <v>0</v>
      </c>
      <c r="DB72" s="20">
        <f t="shared" si="67"/>
        <v>0</v>
      </c>
      <c r="DC72" s="20">
        <f t="shared" si="67"/>
        <v>0</v>
      </c>
      <c r="DD72" s="20">
        <f t="shared" si="67"/>
        <v>0</v>
      </c>
      <c r="DE72" s="20">
        <f t="shared" si="67"/>
        <v>0</v>
      </c>
      <c r="DF72" s="20">
        <f t="shared" si="67"/>
        <v>0</v>
      </c>
      <c r="DG72" s="20">
        <f t="shared" si="67"/>
        <v>0</v>
      </c>
      <c r="DH72" s="20">
        <f t="shared" si="67"/>
        <v>0</v>
      </c>
      <c r="DI72" s="20">
        <f t="shared" si="67"/>
        <v>0</v>
      </c>
      <c r="DJ72" s="20">
        <f t="shared" si="67"/>
        <v>0</v>
      </c>
      <c r="DK72" s="20">
        <f t="shared" si="67"/>
        <v>0</v>
      </c>
      <c r="DL72" s="20">
        <f t="shared" si="67"/>
        <v>0</v>
      </c>
      <c r="DM72" s="20">
        <f t="shared" si="67"/>
        <v>0</v>
      </c>
      <c r="DN72" s="20">
        <f t="shared" si="65"/>
        <v>0</v>
      </c>
      <c r="DO72" s="20">
        <f t="shared" si="65"/>
        <v>0</v>
      </c>
      <c r="DP72" s="20">
        <f t="shared" si="63"/>
        <v>0</v>
      </c>
      <c r="DQ72" s="20">
        <f t="shared" si="63"/>
        <v>0</v>
      </c>
      <c r="DR72" s="20">
        <f t="shared" si="63"/>
        <v>0</v>
      </c>
      <c r="DS72" s="20">
        <f t="shared" si="63"/>
        <v>0</v>
      </c>
      <c r="DT72" s="20"/>
      <c r="DU72" s="20">
        <f t="shared" si="42"/>
        <v>0</v>
      </c>
      <c r="DX72" s="282">
        <f t="shared" si="43"/>
        <v>0</v>
      </c>
    </row>
    <row r="73" spans="1:130" ht="33" hidden="1" customHeight="1" x14ac:dyDescent="0.3">
      <c r="A73" s="194"/>
      <c r="B73" s="216" t="s">
        <v>212</v>
      </c>
      <c r="C73" s="158" t="s">
        <v>213</v>
      </c>
      <c r="D73" s="161" t="s">
        <v>214</v>
      </c>
      <c r="E73" s="146">
        <v>410</v>
      </c>
      <c r="F73" s="159" t="s">
        <v>215</v>
      </c>
      <c r="G73" s="20">
        <f t="shared" si="61"/>
        <v>107000000</v>
      </c>
      <c r="H73" s="20"/>
      <c r="I73" s="20"/>
      <c r="J73" s="20"/>
      <c r="K73" s="20"/>
      <c r="L73" s="20"/>
      <c r="M73" s="29"/>
      <c r="N73" s="20">
        <v>32000000</v>
      </c>
      <c r="O73" s="29"/>
      <c r="P73" s="29"/>
      <c r="Q73" s="20"/>
      <c r="R73" s="20"/>
      <c r="S73" s="20"/>
      <c r="T73" s="20"/>
      <c r="U73" s="20"/>
      <c r="V73" s="20"/>
      <c r="W73" s="20"/>
      <c r="X73" s="20"/>
      <c r="Y73" s="20">
        <v>50000000</v>
      </c>
      <c r="Z73" s="20"/>
      <c r="AA73" s="20"/>
      <c r="AB73" s="20"/>
      <c r="AC73" s="20">
        <f>25000000</f>
        <v>25000000</v>
      </c>
      <c r="AD73" s="21">
        <f>+AE73/G73</f>
        <v>5.8442364485981307E-2</v>
      </c>
      <c r="AE73" s="20">
        <f t="shared" si="35"/>
        <v>6253333</v>
      </c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>
        <f>+'[2]ENERO 2019'!$AA$680</f>
        <v>6253333</v>
      </c>
      <c r="AX73" s="20"/>
      <c r="AY73" s="20"/>
      <c r="AZ73" s="20"/>
      <c r="BA73" s="20"/>
      <c r="BB73" s="21">
        <f t="shared" si="14"/>
        <v>0.94155763551401872</v>
      </c>
      <c r="BC73" s="20">
        <f t="shared" si="44"/>
        <v>100746667</v>
      </c>
      <c r="BD73" s="20">
        <f t="shared" si="66"/>
        <v>0</v>
      </c>
      <c r="BE73" s="20">
        <f t="shared" si="66"/>
        <v>0</v>
      </c>
      <c r="BF73" s="20">
        <f t="shared" si="66"/>
        <v>0</v>
      </c>
      <c r="BG73" s="20">
        <f t="shared" si="66"/>
        <v>0</v>
      </c>
      <c r="BH73" s="20">
        <f t="shared" si="66"/>
        <v>0</v>
      </c>
      <c r="BI73" s="20">
        <f t="shared" si="66"/>
        <v>0</v>
      </c>
      <c r="BJ73" s="20">
        <f t="shared" si="66"/>
        <v>32000000</v>
      </c>
      <c r="BK73" s="20">
        <f t="shared" si="66"/>
        <v>0</v>
      </c>
      <c r="BL73" s="20">
        <f t="shared" si="66"/>
        <v>0</v>
      </c>
      <c r="BM73" s="20">
        <f t="shared" si="66"/>
        <v>0</v>
      </c>
      <c r="BN73" s="20">
        <f t="shared" si="66"/>
        <v>0</v>
      </c>
      <c r="BO73" s="20">
        <f t="shared" si="66"/>
        <v>0</v>
      </c>
      <c r="BP73" s="20">
        <f t="shared" si="66"/>
        <v>0</v>
      </c>
      <c r="BQ73" s="20">
        <f t="shared" si="66"/>
        <v>0</v>
      </c>
      <c r="BR73" s="20">
        <f t="shared" si="64"/>
        <v>0</v>
      </c>
      <c r="BS73" s="20">
        <f t="shared" si="64"/>
        <v>0</v>
      </c>
      <c r="BT73" s="20">
        <f t="shared" si="62"/>
        <v>0</v>
      </c>
      <c r="BU73" s="20">
        <f t="shared" si="62"/>
        <v>43746667</v>
      </c>
      <c r="BV73" s="20">
        <f t="shared" si="62"/>
        <v>0</v>
      </c>
      <c r="BW73" s="20">
        <f t="shared" si="62"/>
        <v>0</v>
      </c>
      <c r="BX73" s="20"/>
      <c r="BY73" s="20">
        <f t="shared" si="38"/>
        <v>25000000</v>
      </c>
      <c r="BZ73" s="21">
        <f>+CA73/G73</f>
        <v>5.8442364485981307E-2</v>
      </c>
      <c r="CA73" s="20">
        <f t="shared" si="39"/>
        <v>6253333</v>
      </c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>
        <f>+'[1]FEBRERO 2019'!$H$784</f>
        <v>6253333</v>
      </c>
      <c r="CT73" s="20"/>
      <c r="CU73" s="20"/>
      <c r="CV73" s="20"/>
      <c r="CW73" s="20"/>
      <c r="CX73" s="21">
        <f t="shared" si="7"/>
        <v>0.94155763551401872</v>
      </c>
      <c r="CY73" s="20">
        <f t="shared" si="45"/>
        <v>100746667</v>
      </c>
      <c r="CZ73" s="20">
        <f t="shared" si="67"/>
        <v>0</v>
      </c>
      <c r="DA73" s="20">
        <f t="shared" si="67"/>
        <v>0</v>
      </c>
      <c r="DB73" s="20">
        <f t="shared" si="67"/>
        <v>0</v>
      </c>
      <c r="DC73" s="20">
        <f t="shared" si="67"/>
        <v>0</v>
      </c>
      <c r="DD73" s="20">
        <f t="shared" si="67"/>
        <v>0</v>
      </c>
      <c r="DE73" s="20">
        <f t="shared" si="67"/>
        <v>0</v>
      </c>
      <c r="DF73" s="20">
        <f t="shared" si="67"/>
        <v>32000000</v>
      </c>
      <c r="DG73" s="20">
        <f t="shared" si="67"/>
        <v>0</v>
      </c>
      <c r="DH73" s="20">
        <f t="shared" si="67"/>
        <v>0</v>
      </c>
      <c r="DI73" s="20">
        <f t="shared" si="67"/>
        <v>0</v>
      </c>
      <c r="DJ73" s="20">
        <f t="shared" si="67"/>
        <v>0</v>
      </c>
      <c r="DK73" s="20">
        <f t="shared" si="67"/>
        <v>0</v>
      </c>
      <c r="DL73" s="20">
        <f t="shared" si="67"/>
        <v>0</v>
      </c>
      <c r="DM73" s="20">
        <f t="shared" si="67"/>
        <v>0</v>
      </c>
      <c r="DN73" s="20">
        <f t="shared" si="65"/>
        <v>0</v>
      </c>
      <c r="DO73" s="20">
        <f t="shared" si="65"/>
        <v>0</v>
      </c>
      <c r="DP73" s="20">
        <f t="shared" si="63"/>
        <v>0</v>
      </c>
      <c r="DQ73" s="20">
        <f t="shared" si="63"/>
        <v>43746667</v>
      </c>
      <c r="DR73" s="20">
        <f t="shared" si="63"/>
        <v>0</v>
      </c>
      <c r="DS73" s="20">
        <f t="shared" si="63"/>
        <v>0</v>
      </c>
      <c r="DT73" s="20"/>
      <c r="DU73" s="20">
        <f t="shared" si="42"/>
        <v>25000000</v>
      </c>
      <c r="DV73" s="38"/>
      <c r="DX73" s="282">
        <f t="shared" si="43"/>
        <v>107000000</v>
      </c>
    </row>
    <row r="74" spans="1:130" ht="75" hidden="1" customHeight="1" x14ac:dyDescent="0.3">
      <c r="A74" s="194"/>
      <c r="B74" s="216"/>
      <c r="C74" s="158" t="s">
        <v>216</v>
      </c>
      <c r="D74" s="161" t="s">
        <v>217</v>
      </c>
      <c r="E74" s="146">
        <v>410</v>
      </c>
      <c r="F74" s="159" t="s">
        <v>131</v>
      </c>
      <c r="G74" s="20">
        <f t="shared" si="61"/>
        <v>10000000</v>
      </c>
      <c r="H74" s="20"/>
      <c r="I74" s="20"/>
      <c r="J74" s="20"/>
      <c r="K74" s="20"/>
      <c r="L74" s="20"/>
      <c r="M74" s="29"/>
      <c r="N74" s="20"/>
      <c r="O74" s="29"/>
      <c r="P74" s="29"/>
      <c r="Q74" s="20"/>
      <c r="R74" s="20"/>
      <c r="S74" s="20"/>
      <c r="T74" s="20"/>
      <c r="U74" s="20"/>
      <c r="V74" s="20"/>
      <c r="W74" s="20"/>
      <c r="X74" s="20"/>
      <c r="Y74" s="20">
        <v>10000000</v>
      </c>
      <c r="Z74" s="20"/>
      <c r="AA74" s="20"/>
      <c r="AB74" s="20"/>
      <c r="AC74" s="20"/>
      <c r="AD74" s="21">
        <f>+AE74/G74</f>
        <v>0</v>
      </c>
      <c r="AE74" s="20">
        <f t="shared" si="35"/>
        <v>0</v>
      </c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1">
        <f t="shared" si="14"/>
        <v>1</v>
      </c>
      <c r="BC74" s="20">
        <f t="shared" si="44"/>
        <v>10000000</v>
      </c>
      <c r="BD74" s="20">
        <f t="shared" si="66"/>
        <v>0</v>
      </c>
      <c r="BE74" s="20">
        <f t="shared" si="66"/>
        <v>0</v>
      </c>
      <c r="BF74" s="20">
        <f t="shared" si="66"/>
        <v>0</v>
      </c>
      <c r="BG74" s="20">
        <f t="shared" si="66"/>
        <v>0</v>
      </c>
      <c r="BH74" s="20">
        <f t="shared" si="66"/>
        <v>0</v>
      </c>
      <c r="BI74" s="20">
        <f t="shared" si="66"/>
        <v>0</v>
      </c>
      <c r="BJ74" s="20">
        <f t="shared" si="66"/>
        <v>0</v>
      </c>
      <c r="BK74" s="20">
        <f t="shared" si="66"/>
        <v>0</v>
      </c>
      <c r="BL74" s="20">
        <f t="shared" si="66"/>
        <v>0</v>
      </c>
      <c r="BM74" s="20">
        <f t="shared" si="66"/>
        <v>0</v>
      </c>
      <c r="BN74" s="20">
        <f t="shared" si="66"/>
        <v>0</v>
      </c>
      <c r="BO74" s="20">
        <f t="shared" si="66"/>
        <v>0</v>
      </c>
      <c r="BP74" s="20">
        <f t="shared" si="66"/>
        <v>0</v>
      </c>
      <c r="BQ74" s="20">
        <f t="shared" si="66"/>
        <v>0</v>
      </c>
      <c r="BR74" s="20">
        <f t="shared" si="64"/>
        <v>0</v>
      </c>
      <c r="BS74" s="20">
        <f t="shared" si="64"/>
        <v>0</v>
      </c>
      <c r="BT74" s="20">
        <f t="shared" si="62"/>
        <v>0</v>
      </c>
      <c r="BU74" s="20">
        <f t="shared" si="62"/>
        <v>10000000</v>
      </c>
      <c r="BV74" s="20">
        <f t="shared" si="62"/>
        <v>0</v>
      </c>
      <c r="BW74" s="20">
        <f t="shared" si="62"/>
        <v>0</v>
      </c>
      <c r="BX74" s="20"/>
      <c r="BY74" s="20">
        <f t="shared" si="38"/>
        <v>0</v>
      </c>
      <c r="BZ74" s="21">
        <f>+CA74/G74</f>
        <v>0</v>
      </c>
      <c r="CA74" s="20">
        <f t="shared" si="39"/>
        <v>0</v>
      </c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1">
        <f t="shared" si="7"/>
        <v>1</v>
      </c>
      <c r="CY74" s="20">
        <f t="shared" si="45"/>
        <v>10000000</v>
      </c>
      <c r="CZ74" s="20">
        <f t="shared" si="67"/>
        <v>0</v>
      </c>
      <c r="DA74" s="20">
        <f t="shared" si="67"/>
        <v>0</v>
      </c>
      <c r="DB74" s="20">
        <f t="shared" si="67"/>
        <v>0</v>
      </c>
      <c r="DC74" s="20">
        <f t="shared" si="67"/>
        <v>0</v>
      </c>
      <c r="DD74" s="20">
        <f t="shared" si="67"/>
        <v>0</v>
      </c>
      <c r="DE74" s="20">
        <f t="shared" si="67"/>
        <v>0</v>
      </c>
      <c r="DF74" s="20">
        <f t="shared" si="67"/>
        <v>0</v>
      </c>
      <c r="DG74" s="20">
        <f t="shared" si="67"/>
        <v>0</v>
      </c>
      <c r="DH74" s="20">
        <f t="shared" si="67"/>
        <v>0</v>
      </c>
      <c r="DI74" s="20">
        <f t="shared" si="67"/>
        <v>0</v>
      </c>
      <c r="DJ74" s="20">
        <f t="shared" si="67"/>
        <v>0</v>
      </c>
      <c r="DK74" s="20">
        <f t="shared" si="67"/>
        <v>0</v>
      </c>
      <c r="DL74" s="20">
        <f t="shared" si="67"/>
        <v>0</v>
      </c>
      <c r="DM74" s="20">
        <f t="shared" si="67"/>
        <v>0</v>
      </c>
      <c r="DN74" s="20">
        <f t="shared" si="65"/>
        <v>0</v>
      </c>
      <c r="DO74" s="20">
        <f t="shared" si="65"/>
        <v>0</v>
      </c>
      <c r="DP74" s="20">
        <f t="shared" si="63"/>
        <v>0</v>
      </c>
      <c r="DQ74" s="20">
        <f t="shared" si="63"/>
        <v>10000000</v>
      </c>
      <c r="DR74" s="20">
        <f t="shared" si="63"/>
        <v>0</v>
      </c>
      <c r="DS74" s="20">
        <f t="shared" si="63"/>
        <v>0</v>
      </c>
      <c r="DT74" s="20"/>
      <c r="DU74" s="20">
        <f t="shared" si="42"/>
        <v>0</v>
      </c>
      <c r="DV74" s="38"/>
      <c r="DX74" s="282">
        <f t="shared" si="43"/>
        <v>10000000</v>
      </c>
    </row>
    <row r="75" spans="1:130" ht="45" hidden="1" customHeight="1" x14ac:dyDescent="0.3">
      <c r="A75" s="194"/>
      <c r="B75" s="146" t="s">
        <v>218</v>
      </c>
      <c r="C75" s="158" t="s">
        <v>219</v>
      </c>
      <c r="D75" s="161" t="s">
        <v>220</v>
      </c>
      <c r="E75" s="146">
        <v>410</v>
      </c>
      <c r="F75" s="159" t="s">
        <v>221</v>
      </c>
      <c r="G75" s="20">
        <f t="shared" si="61"/>
        <v>130982598</v>
      </c>
      <c r="H75" s="20"/>
      <c r="I75" s="20"/>
      <c r="J75" s="20"/>
      <c r="K75" s="20"/>
      <c r="L75" s="20"/>
      <c r="M75" s="29"/>
      <c r="N75" s="20">
        <v>50000000</v>
      </c>
      <c r="O75" s="29"/>
      <c r="P75" s="29"/>
      <c r="Q75" s="20"/>
      <c r="R75" s="20"/>
      <c r="S75" s="20"/>
      <c r="T75" s="20"/>
      <c r="U75" s="20"/>
      <c r="V75" s="20"/>
      <c r="W75" s="20"/>
      <c r="X75" s="20"/>
      <c r="Y75" s="20">
        <v>30000000</v>
      </c>
      <c r="Z75" s="20"/>
      <c r="AA75" s="20"/>
      <c r="AB75" s="20"/>
      <c r="AC75" s="20">
        <v>50982598</v>
      </c>
      <c r="AD75" s="21">
        <f t="shared" ref="AD75:AD93" si="68">+AE75/G75</f>
        <v>0.43059115379586532</v>
      </c>
      <c r="AE75" s="20">
        <f t="shared" si="35"/>
        <v>56399948</v>
      </c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>
        <f>+'[1]FEBRERO 2019'!$AA$807</f>
        <v>26860683</v>
      </c>
      <c r="AX75" s="20"/>
      <c r="AY75" s="20"/>
      <c r="AZ75" s="20"/>
      <c r="BA75" s="20">
        <f>+'[2]ENERO 2019'!$AF$701</f>
        <v>29539265</v>
      </c>
      <c r="BB75" s="21">
        <f t="shared" si="14"/>
        <v>0.56940884620413468</v>
      </c>
      <c r="BC75" s="20">
        <f t="shared" si="44"/>
        <v>74582650</v>
      </c>
      <c r="BD75" s="20">
        <f t="shared" si="66"/>
        <v>0</v>
      </c>
      <c r="BE75" s="20">
        <f t="shared" si="66"/>
        <v>0</v>
      </c>
      <c r="BF75" s="20">
        <f t="shared" si="66"/>
        <v>0</v>
      </c>
      <c r="BG75" s="20">
        <f t="shared" si="66"/>
        <v>0</v>
      </c>
      <c r="BH75" s="20">
        <f t="shared" si="66"/>
        <v>0</v>
      </c>
      <c r="BI75" s="20">
        <f t="shared" si="66"/>
        <v>0</v>
      </c>
      <c r="BJ75" s="20">
        <f t="shared" si="66"/>
        <v>50000000</v>
      </c>
      <c r="BK75" s="20">
        <f t="shared" si="66"/>
        <v>0</v>
      </c>
      <c r="BL75" s="20">
        <f t="shared" si="66"/>
        <v>0</v>
      </c>
      <c r="BM75" s="20">
        <f t="shared" si="66"/>
        <v>0</v>
      </c>
      <c r="BN75" s="20">
        <f t="shared" si="66"/>
        <v>0</v>
      </c>
      <c r="BO75" s="20">
        <f t="shared" si="66"/>
        <v>0</v>
      </c>
      <c r="BP75" s="20">
        <f t="shared" si="66"/>
        <v>0</v>
      </c>
      <c r="BQ75" s="20">
        <f t="shared" si="66"/>
        <v>0</v>
      </c>
      <c r="BR75" s="20">
        <f t="shared" si="64"/>
        <v>0</v>
      </c>
      <c r="BS75" s="20">
        <f t="shared" si="64"/>
        <v>0</v>
      </c>
      <c r="BT75" s="20">
        <f t="shared" si="62"/>
        <v>0</v>
      </c>
      <c r="BU75" s="20">
        <f t="shared" si="62"/>
        <v>3139317</v>
      </c>
      <c r="BV75" s="20">
        <f t="shared" si="62"/>
        <v>0</v>
      </c>
      <c r="BW75" s="20">
        <f t="shared" si="62"/>
        <v>0</v>
      </c>
      <c r="BX75" s="20"/>
      <c r="BY75" s="20">
        <f t="shared" si="38"/>
        <v>21443333</v>
      </c>
      <c r="BZ75" s="21">
        <f t="shared" ref="BZ75:BZ93" si="69">+CA75/G75</f>
        <v>0.30661912050332057</v>
      </c>
      <c r="CA75" s="20">
        <f>SUM(CB75:CW75)</f>
        <v>40161769</v>
      </c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>
        <f>+'[1]FEBRERO 2019'!$H$812+'[1]FEBRERO 2019'!$H$815+'[1]FEBRERO 2019'!$H$817</f>
        <v>17283683</v>
      </c>
      <c r="CT75" s="20"/>
      <c r="CU75" s="20"/>
      <c r="CV75" s="20"/>
      <c r="CW75" s="20">
        <f>+'[1]FEBRERO 2019'!$H$808+'[1]FEBRERO 2019'!$H$810</f>
        <v>22878086</v>
      </c>
      <c r="CX75" s="21">
        <f t="shared" si="7"/>
        <v>0.69338087949667937</v>
      </c>
      <c r="CY75" s="20">
        <f t="shared" si="45"/>
        <v>90820829</v>
      </c>
      <c r="CZ75" s="20">
        <f t="shared" si="67"/>
        <v>0</v>
      </c>
      <c r="DA75" s="20">
        <f t="shared" si="67"/>
        <v>0</v>
      </c>
      <c r="DB75" s="20">
        <f t="shared" si="67"/>
        <v>0</v>
      </c>
      <c r="DC75" s="20">
        <f t="shared" si="67"/>
        <v>0</v>
      </c>
      <c r="DD75" s="20">
        <f t="shared" si="67"/>
        <v>0</v>
      </c>
      <c r="DE75" s="20">
        <f t="shared" si="67"/>
        <v>0</v>
      </c>
      <c r="DF75" s="20">
        <f t="shared" si="67"/>
        <v>50000000</v>
      </c>
      <c r="DG75" s="20">
        <f t="shared" si="67"/>
        <v>0</v>
      </c>
      <c r="DH75" s="20">
        <f t="shared" si="67"/>
        <v>0</v>
      </c>
      <c r="DI75" s="20">
        <f t="shared" si="67"/>
        <v>0</v>
      </c>
      <c r="DJ75" s="20">
        <f t="shared" si="67"/>
        <v>0</v>
      </c>
      <c r="DK75" s="20">
        <f t="shared" si="67"/>
        <v>0</v>
      </c>
      <c r="DL75" s="20">
        <f t="shared" si="67"/>
        <v>0</v>
      </c>
      <c r="DM75" s="20">
        <f t="shared" si="67"/>
        <v>0</v>
      </c>
      <c r="DN75" s="20">
        <f t="shared" si="65"/>
        <v>0</v>
      </c>
      <c r="DO75" s="20">
        <f t="shared" si="65"/>
        <v>0</v>
      </c>
      <c r="DP75" s="20">
        <f t="shared" si="63"/>
        <v>0</v>
      </c>
      <c r="DQ75" s="20">
        <f t="shared" si="63"/>
        <v>12716317</v>
      </c>
      <c r="DR75" s="20">
        <f t="shared" si="63"/>
        <v>0</v>
      </c>
      <c r="DS75" s="20">
        <f t="shared" si="63"/>
        <v>0</v>
      </c>
      <c r="DT75" s="20"/>
      <c r="DU75" s="20">
        <f t="shared" si="42"/>
        <v>28104512</v>
      </c>
      <c r="DV75" s="38"/>
      <c r="DX75" s="282">
        <f t="shared" si="43"/>
        <v>130982598</v>
      </c>
    </row>
    <row r="76" spans="1:130" ht="35.25" hidden="1" customHeight="1" x14ac:dyDescent="0.3">
      <c r="A76" s="194"/>
      <c r="B76" s="146"/>
      <c r="C76" s="158" t="s">
        <v>222</v>
      </c>
      <c r="D76" s="161" t="s">
        <v>223</v>
      </c>
      <c r="E76" s="146">
        <v>410</v>
      </c>
      <c r="F76" s="159" t="s">
        <v>224</v>
      </c>
      <c r="G76" s="20">
        <f t="shared" si="61"/>
        <v>85000000</v>
      </c>
      <c r="H76" s="20"/>
      <c r="I76" s="20"/>
      <c r="J76" s="20"/>
      <c r="K76" s="20"/>
      <c r="L76" s="20"/>
      <c r="M76" s="29"/>
      <c r="N76" s="20">
        <v>50000000</v>
      </c>
      <c r="O76" s="29"/>
      <c r="P76" s="29"/>
      <c r="Q76" s="20"/>
      <c r="R76" s="20"/>
      <c r="S76" s="20"/>
      <c r="T76" s="20"/>
      <c r="U76" s="20"/>
      <c r="V76" s="20"/>
      <c r="W76" s="20"/>
      <c r="X76" s="20"/>
      <c r="Y76" s="20">
        <v>30000000</v>
      </c>
      <c r="Z76" s="20"/>
      <c r="AA76" s="20"/>
      <c r="AB76" s="20"/>
      <c r="AC76" s="20">
        <f>5000000</f>
        <v>5000000</v>
      </c>
      <c r="AD76" s="21">
        <f t="shared" si="68"/>
        <v>0</v>
      </c>
      <c r="AE76" s="20">
        <f t="shared" si="35"/>
        <v>0</v>
      </c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1">
        <f t="shared" si="14"/>
        <v>1</v>
      </c>
      <c r="BC76" s="20">
        <f t="shared" si="44"/>
        <v>85000000</v>
      </c>
      <c r="BD76" s="20">
        <f t="shared" si="66"/>
        <v>0</v>
      </c>
      <c r="BE76" s="20">
        <f t="shared" si="66"/>
        <v>0</v>
      </c>
      <c r="BF76" s="20">
        <f t="shared" si="66"/>
        <v>0</v>
      </c>
      <c r="BG76" s="20">
        <f t="shared" si="66"/>
        <v>0</v>
      </c>
      <c r="BH76" s="20">
        <f t="shared" si="66"/>
        <v>0</v>
      </c>
      <c r="BI76" s="20">
        <f t="shared" si="66"/>
        <v>0</v>
      </c>
      <c r="BJ76" s="20">
        <f t="shared" si="66"/>
        <v>50000000</v>
      </c>
      <c r="BK76" s="20">
        <f t="shared" si="66"/>
        <v>0</v>
      </c>
      <c r="BL76" s="20">
        <f t="shared" si="66"/>
        <v>0</v>
      </c>
      <c r="BM76" s="20">
        <f t="shared" si="66"/>
        <v>0</v>
      </c>
      <c r="BN76" s="20">
        <f t="shared" si="66"/>
        <v>0</v>
      </c>
      <c r="BO76" s="20">
        <f t="shared" si="66"/>
        <v>0</v>
      </c>
      <c r="BP76" s="20">
        <f t="shared" si="66"/>
        <v>0</v>
      </c>
      <c r="BQ76" s="20">
        <f t="shared" si="66"/>
        <v>0</v>
      </c>
      <c r="BR76" s="20">
        <f t="shared" si="64"/>
        <v>0</v>
      </c>
      <c r="BS76" s="20">
        <f t="shared" si="64"/>
        <v>0</v>
      </c>
      <c r="BT76" s="20">
        <f t="shared" si="62"/>
        <v>0</v>
      </c>
      <c r="BU76" s="20">
        <f t="shared" si="62"/>
        <v>30000000</v>
      </c>
      <c r="BV76" s="20">
        <f t="shared" si="62"/>
        <v>0</v>
      </c>
      <c r="BW76" s="20">
        <f t="shared" si="62"/>
        <v>0</v>
      </c>
      <c r="BX76" s="20"/>
      <c r="BY76" s="20">
        <f t="shared" si="38"/>
        <v>5000000</v>
      </c>
      <c r="BZ76" s="21">
        <f t="shared" si="69"/>
        <v>0</v>
      </c>
      <c r="CA76" s="20">
        <f>SUM(CB76:CW76)</f>
        <v>0</v>
      </c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1">
        <f t="shared" si="7"/>
        <v>1</v>
      </c>
      <c r="CY76" s="20">
        <f t="shared" si="45"/>
        <v>85000000</v>
      </c>
      <c r="CZ76" s="20">
        <f t="shared" si="67"/>
        <v>0</v>
      </c>
      <c r="DA76" s="20">
        <f t="shared" si="67"/>
        <v>0</v>
      </c>
      <c r="DB76" s="20">
        <f t="shared" si="67"/>
        <v>0</v>
      </c>
      <c r="DC76" s="20">
        <f t="shared" si="67"/>
        <v>0</v>
      </c>
      <c r="DD76" s="20">
        <f t="shared" si="67"/>
        <v>0</v>
      </c>
      <c r="DE76" s="20">
        <f t="shared" si="67"/>
        <v>0</v>
      </c>
      <c r="DF76" s="20">
        <f t="shared" si="67"/>
        <v>50000000</v>
      </c>
      <c r="DG76" s="20">
        <f t="shared" si="67"/>
        <v>0</v>
      </c>
      <c r="DH76" s="20">
        <f t="shared" si="67"/>
        <v>0</v>
      </c>
      <c r="DI76" s="20">
        <f t="shared" si="67"/>
        <v>0</v>
      </c>
      <c r="DJ76" s="20">
        <f t="shared" si="67"/>
        <v>0</v>
      </c>
      <c r="DK76" s="20">
        <f t="shared" si="67"/>
        <v>0</v>
      </c>
      <c r="DL76" s="20">
        <f t="shared" si="67"/>
        <v>0</v>
      </c>
      <c r="DM76" s="20">
        <f t="shared" si="67"/>
        <v>0</v>
      </c>
      <c r="DN76" s="20">
        <f t="shared" si="65"/>
        <v>0</v>
      </c>
      <c r="DO76" s="20">
        <f t="shared" si="65"/>
        <v>0</v>
      </c>
      <c r="DP76" s="20">
        <f t="shared" si="63"/>
        <v>0</v>
      </c>
      <c r="DQ76" s="20">
        <f t="shared" si="63"/>
        <v>30000000</v>
      </c>
      <c r="DR76" s="20">
        <f t="shared" si="63"/>
        <v>0</v>
      </c>
      <c r="DS76" s="20">
        <f t="shared" si="63"/>
        <v>0</v>
      </c>
      <c r="DT76" s="20"/>
      <c r="DU76" s="20">
        <f t="shared" si="42"/>
        <v>5000000</v>
      </c>
      <c r="DV76" s="38"/>
      <c r="DX76" s="282">
        <f t="shared" si="43"/>
        <v>85000000</v>
      </c>
    </row>
    <row r="77" spans="1:130" ht="62.25" hidden="1" customHeight="1" x14ac:dyDescent="0.3">
      <c r="A77" s="194"/>
      <c r="B77" s="146"/>
      <c r="C77" s="158" t="s">
        <v>225</v>
      </c>
      <c r="D77" s="161" t="s">
        <v>226</v>
      </c>
      <c r="E77" s="146">
        <v>410</v>
      </c>
      <c r="F77" s="159" t="s">
        <v>224</v>
      </c>
      <c r="G77" s="20">
        <f t="shared" si="61"/>
        <v>128423391</v>
      </c>
      <c r="H77" s="20"/>
      <c r="I77" s="20"/>
      <c r="J77" s="20"/>
      <c r="K77" s="20"/>
      <c r="L77" s="20"/>
      <c r="M77" s="29"/>
      <c r="N77" s="20">
        <v>50000000</v>
      </c>
      <c r="O77" s="29"/>
      <c r="P77" s="29"/>
      <c r="Q77" s="20"/>
      <c r="R77" s="20"/>
      <c r="S77" s="20"/>
      <c r="T77" s="20"/>
      <c r="U77" s="20"/>
      <c r="V77" s="20"/>
      <c r="W77" s="20"/>
      <c r="X77" s="20"/>
      <c r="Y77" s="20">
        <v>70423391</v>
      </c>
      <c r="Z77" s="20"/>
      <c r="AA77" s="20"/>
      <c r="AB77" s="20"/>
      <c r="AC77" s="20">
        <f>8000000</f>
        <v>8000000</v>
      </c>
      <c r="AD77" s="21">
        <f t="shared" si="68"/>
        <v>0.4039723573410392</v>
      </c>
      <c r="AE77" s="20">
        <f t="shared" si="35"/>
        <v>51879500</v>
      </c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>
        <f>+'[1]FEBRERO 2019'!$AA$833</f>
        <v>51879500</v>
      </c>
      <c r="AX77" s="20"/>
      <c r="AY77" s="20"/>
      <c r="AZ77" s="20"/>
      <c r="BA77" s="20"/>
      <c r="BB77" s="21">
        <f t="shared" si="14"/>
        <v>0.5960276426589608</v>
      </c>
      <c r="BC77" s="20">
        <f t="shared" si="44"/>
        <v>76543891</v>
      </c>
      <c r="BD77" s="20">
        <f t="shared" si="66"/>
        <v>0</v>
      </c>
      <c r="BE77" s="20">
        <f t="shared" si="66"/>
        <v>0</v>
      </c>
      <c r="BF77" s="20">
        <f t="shared" si="66"/>
        <v>0</v>
      </c>
      <c r="BG77" s="20">
        <f t="shared" si="66"/>
        <v>0</v>
      </c>
      <c r="BH77" s="20">
        <f t="shared" si="66"/>
        <v>0</v>
      </c>
      <c r="BI77" s="20">
        <f t="shared" si="66"/>
        <v>0</v>
      </c>
      <c r="BJ77" s="20">
        <f t="shared" si="66"/>
        <v>50000000</v>
      </c>
      <c r="BK77" s="20">
        <f t="shared" si="66"/>
        <v>0</v>
      </c>
      <c r="BL77" s="20">
        <f t="shared" si="66"/>
        <v>0</v>
      </c>
      <c r="BM77" s="20">
        <f t="shared" si="66"/>
        <v>0</v>
      </c>
      <c r="BN77" s="20">
        <f t="shared" si="66"/>
        <v>0</v>
      </c>
      <c r="BO77" s="20">
        <f t="shared" si="66"/>
        <v>0</v>
      </c>
      <c r="BP77" s="20">
        <f t="shared" si="66"/>
        <v>0</v>
      </c>
      <c r="BQ77" s="20">
        <f t="shared" si="66"/>
        <v>0</v>
      </c>
      <c r="BR77" s="20">
        <f t="shared" si="64"/>
        <v>0</v>
      </c>
      <c r="BS77" s="20">
        <f t="shared" si="64"/>
        <v>0</v>
      </c>
      <c r="BT77" s="20">
        <f t="shared" si="62"/>
        <v>0</v>
      </c>
      <c r="BU77" s="20">
        <f t="shared" si="62"/>
        <v>18543891</v>
      </c>
      <c r="BV77" s="20">
        <f t="shared" si="62"/>
        <v>0</v>
      </c>
      <c r="BW77" s="20">
        <f t="shared" si="62"/>
        <v>0</v>
      </c>
      <c r="BX77" s="20"/>
      <c r="BY77" s="20">
        <f t="shared" si="38"/>
        <v>8000000</v>
      </c>
      <c r="BZ77" s="21">
        <f t="shared" si="69"/>
        <v>0.40145464621783739</v>
      </c>
      <c r="CA77" s="20">
        <f>SUM(CB77:CW77)</f>
        <v>51556167</v>
      </c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>
        <f>+'[1]FEBRERO 2019'!$H$831</f>
        <v>51556167</v>
      </c>
      <c r="CT77" s="20"/>
      <c r="CU77" s="20"/>
      <c r="CV77" s="20"/>
      <c r="CW77" s="20"/>
      <c r="CX77" s="21">
        <f t="shared" si="7"/>
        <v>0.59854535378216256</v>
      </c>
      <c r="CY77" s="20">
        <f t="shared" si="45"/>
        <v>76867224</v>
      </c>
      <c r="CZ77" s="20">
        <f t="shared" si="67"/>
        <v>0</v>
      </c>
      <c r="DA77" s="20">
        <f t="shared" si="67"/>
        <v>0</v>
      </c>
      <c r="DB77" s="20">
        <f t="shared" si="67"/>
        <v>0</v>
      </c>
      <c r="DC77" s="20">
        <f t="shared" si="67"/>
        <v>0</v>
      </c>
      <c r="DD77" s="20">
        <f t="shared" si="67"/>
        <v>0</v>
      </c>
      <c r="DE77" s="20">
        <f t="shared" si="67"/>
        <v>0</v>
      </c>
      <c r="DF77" s="20">
        <f t="shared" si="67"/>
        <v>50000000</v>
      </c>
      <c r="DG77" s="20">
        <f t="shared" si="67"/>
        <v>0</v>
      </c>
      <c r="DH77" s="20">
        <f t="shared" si="67"/>
        <v>0</v>
      </c>
      <c r="DI77" s="20">
        <f t="shared" si="67"/>
        <v>0</v>
      </c>
      <c r="DJ77" s="20">
        <f t="shared" si="67"/>
        <v>0</v>
      </c>
      <c r="DK77" s="20">
        <f t="shared" si="67"/>
        <v>0</v>
      </c>
      <c r="DL77" s="20">
        <f t="shared" si="67"/>
        <v>0</v>
      </c>
      <c r="DM77" s="20">
        <f t="shared" si="67"/>
        <v>0</v>
      </c>
      <c r="DN77" s="20">
        <f t="shared" si="65"/>
        <v>0</v>
      </c>
      <c r="DO77" s="20">
        <f t="shared" si="65"/>
        <v>0</v>
      </c>
      <c r="DP77" s="20">
        <f t="shared" si="63"/>
        <v>0</v>
      </c>
      <c r="DQ77" s="20">
        <f t="shared" si="63"/>
        <v>18867224</v>
      </c>
      <c r="DR77" s="20">
        <f t="shared" si="63"/>
        <v>0</v>
      </c>
      <c r="DS77" s="20">
        <f t="shared" si="63"/>
        <v>0</v>
      </c>
      <c r="DT77" s="20"/>
      <c r="DU77" s="20">
        <f t="shared" si="42"/>
        <v>8000000</v>
      </c>
      <c r="DV77" s="38"/>
      <c r="DX77" s="282">
        <f t="shared" si="43"/>
        <v>128423391</v>
      </c>
    </row>
    <row r="78" spans="1:130" s="38" customFormat="1" ht="17.25" customHeight="1" thickTop="1" thickBot="1" x14ac:dyDescent="0.35">
      <c r="A78" s="47"/>
      <c r="B78" s="271" t="s">
        <v>227</v>
      </c>
      <c r="C78" s="271"/>
      <c r="D78" s="271"/>
      <c r="E78" s="271"/>
      <c r="F78" s="164"/>
      <c r="G78" s="49">
        <f>SUM(G38:G77)</f>
        <v>7834200466</v>
      </c>
      <c r="H78" s="49">
        <f t="shared" ref="H78:AB78" si="70">SUM(H38:H77)</f>
        <v>0</v>
      </c>
      <c r="I78" s="49">
        <f t="shared" si="70"/>
        <v>0</v>
      </c>
      <c r="J78" s="49">
        <f t="shared" si="70"/>
        <v>0</v>
      </c>
      <c r="K78" s="49">
        <f t="shared" si="70"/>
        <v>0</v>
      </c>
      <c r="L78" s="49">
        <f t="shared" si="70"/>
        <v>0</v>
      </c>
      <c r="M78" s="49">
        <f t="shared" si="70"/>
        <v>0</v>
      </c>
      <c r="N78" s="49">
        <f t="shared" si="70"/>
        <v>2197337942</v>
      </c>
      <c r="O78" s="49">
        <f t="shared" si="70"/>
        <v>0</v>
      </c>
      <c r="P78" s="49">
        <f t="shared" si="70"/>
        <v>0</v>
      </c>
      <c r="Q78" s="49">
        <f t="shared" si="70"/>
        <v>40000000</v>
      </c>
      <c r="R78" s="49">
        <f t="shared" si="70"/>
        <v>701840643</v>
      </c>
      <c r="S78" s="49">
        <f t="shared" si="70"/>
        <v>30000000</v>
      </c>
      <c r="T78" s="49">
        <f t="shared" si="70"/>
        <v>60000000</v>
      </c>
      <c r="U78" s="49">
        <f t="shared" si="70"/>
        <v>20000000</v>
      </c>
      <c r="V78" s="49">
        <f t="shared" si="70"/>
        <v>3457651561</v>
      </c>
      <c r="W78" s="49">
        <f t="shared" si="70"/>
        <v>90000000</v>
      </c>
      <c r="X78" s="49">
        <f t="shared" si="70"/>
        <v>0</v>
      </c>
      <c r="Y78" s="49">
        <f t="shared" si="70"/>
        <v>687105289</v>
      </c>
      <c r="Z78" s="49">
        <f t="shared" si="70"/>
        <v>0</v>
      </c>
      <c r="AA78" s="49">
        <f t="shared" si="70"/>
        <v>195020801</v>
      </c>
      <c r="AB78" s="49">
        <f t="shared" si="70"/>
        <v>0</v>
      </c>
      <c r="AC78" s="49">
        <f>SUM(AC38:AC77)</f>
        <v>355244230</v>
      </c>
      <c r="AD78" s="36">
        <f t="shared" si="68"/>
        <v>0.21209695350678048</v>
      </c>
      <c r="AE78" s="49">
        <f t="shared" ref="AE78:BA78" si="71">SUM(AE38:AE77)</f>
        <v>1661610052</v>
      </c>
      <c r="AF78" s="49">
        <f t="shared" si="71"/>
        <v>0</v>
      </c>
      <c r="AG78" s="49">
        <f t="shared" si="71"/>
        <v>0</v>
      </c>
      <c r="AH78" s="49">
        <f t="shared" si="71"/>
        <v>0</v>
      </c>
      <c r="AI78" s="49">
        <f t="shared" si="71"/>
        <v>0</v>
      </c>
      <c r="AJ78" s="49">
        <f t="shared" si="71"/>
        <v>0</v>
      </c>
      <c r="AK78" s="49">
        <f t="shared" si="71"/>
        <v>0</v>
      </c>
      <c r="AL78" s="49">
        <f t="shared" si="71"/>
        <v>370158892</v>
      </c>
      <c r="AM78" s="49">
        <f t="shared" si="71"/>
        <v>0</v>
      </c>
      <c r="AN78" s="49">
        <f t="shared" si="71"/>
        <v>0</v>
      </c>
      <c r="AO78" s="49">
        <f t="shared" si="71"/>
        <v>0</v>
      </c>
      <c r="AP78" s="49">
        <f t="shared" si="71"/>
        <v>0</v>
      </c>
      <c r="AQ78" s="49">
        <f t="shared" si="71"/>
        <v>0</v>
      </c>
      <c r="AR78" s="49">
        <f t="shared" si="71"/>
        <v>0</v>
      </c>
      <c r="AS78" s="49">
        <f t="shared" si="71"/>
        <v>0</v>
      </c>
      <c r="AT78" s="49">
        <f t="shared" si="71"/>
        <v>881220521</v>
      </c>
      <c r="AU78" s="49">
        <f t="shared" si="71"/>
        <v>90000000</v>
      </c>
      <c r="AV78" s="49">
        <f t="shared" si="71"/>
        <v>0</v>
      </c>
      <c r="AW78" s="49">
        <f t="shared" si="71"/>
        <v>158146881</v>
      </c>
      <c r="AX78" s="49">
        <f t="shared" si="71"/>
        <v>0</v>
      </c>
      <c r="AY78" s="49">
        <f t="shared" si="71"/>
        <v>91899873</v>
      </c>
      <c r="AZ78" s="49"/>
      <c r="BA78" s="49">
        <f t="shared" si="71"/>
        <v>70183885</v>
      </c>
      <c r="BB78" s="36">
        <f t="shared" si="14"/>
        <v>0.78790304649321952</v>
      </c>
      <c r="BC78" s="49">
        <f t="shared" ref="BC78:BY78" si="72">SUM(BC38:BC77)</f>
        <v>6172590414</v>
      </c>
      <c r="BD78" s="49">
        <f t="shared" si="72"/>
        <v>0</v>
      </c>
      <c r="BE78" s="49">
        <f t="shared" si="72"/>
        <v>0</v>
      </c>
      <c r="BF78" s="49">
        <f t="shared" si="72"/>
        <v>0</v>
      </c>
      <c r="BG78" s="49">
        <f t="shared" si="72"/>
        <v>0</v>
      </c>
      <c r="BH78" s="49">
        <f t="shared" si="72"/>
        <v>0</v>
      </c>
      <c r="BI78" s="49">
        <f t="shared" si="72"/>
        <v>0</v>
      </c>
      <c r="BJ78" s="49">
        <f t="shared" si="72"/>
        <v>1827179050</v>
      </c>
      <c r="BK78" s="49">
        <f t="shared" si="72"/>
        <v>0</v>
      </c>
      <c r="BL78" s="49">
        <f t="shared" si="72"/>
        <v>0</v>
      </c>
      <c r="BM78" s="49">
        <f t="shared" si="72"/>
        <v>40000000</v>
      </c>
      <c r="BN78" s="49">
        <f t="shared" si="72"/>
        <v>701840643</v>
      </c>
      <c r="BO78" s="49">
        <f t="shared" si="72"/>
        <v>30000000</v>
      </c>
      <c r="BP78" s="49">
        <f t="shared" si="72"/>
        <v>60000000</v>
      </c>
      <c r="BQ78" s="49">
        <f t="shared" si="72"/>
        <v>20000000</v>
      </c>
      <c r="BR78" s="49">
        <f t="shared" si="72"/>
        <v>2576431040</v>
      </c>
      <c r="BS78" s="49">
        <f t="shared" si="72"/>
        <v>0</v>
      </c>
      <c r="BT78" s="49">
        <f t="shared" si="72"/>
        <v>0</v>
      </c>
      <c r="BU78" s="49">
        <f t="shared" si="72"/>
        <v>528958408</v>
      </c>
      <c r="BV78" s="49">
        <f t="shared" si="72"/>
        <v>0</v>
      </c>
      <c r="BW78" s="49">
        <f t="shared" si="72"/>
        <v>103120928</v>
      </c>
      <c r="BX78" s="49">
        <f t="shared" si="72"/>
        <v>0</v>
      </c>
      <c r="BY78" s="49">
        <f t="shared" si="72"/>
        <v>285060345</v>
      </c>
      <c r="BZ78" s="36">
        <f t="shared" si="69"/>
        <v>5.8486312162745212E-2</v>
      </c>
      <c r="CA78" s="49">
        <f t="shared" ref="CA78:CW78" si="73">SUM(CA38:CA77)</f>
        <v>458193494</v>
      </c>
      <c r="CB78" s="49">
        <f t="shared" si="73"/>
        <v>0</v>
      </c>
      <c r="CC78" s="49">
        <f t="shared" si="73"/>
        <v>0</v>
      </c>
      <c r="CD78" s="49">
        <f t="shared" si="73"/>
        <v>0</v>
      </c>
      <c r="CE78" s="49">
        <f t="shared" si="73"/>
        <v>0</v>
      </c>
      <c r="CF78" s="49">
        <f t="shared" si="73"/>
        <v>0</v>
      </c>
      <c r="CG78" s="49">
        <f t="shared" si="73"/>
        <v>0</v>
      </c>
      <c r="CH78" s="49">
        <f t="shared" si="73"/>
        <v>130338798</v>
      </c>
      <c r="CI78" s="49">
        <f t="shared" si="73"/>
        <v>0</v>
      </c>
      <c r="CJ78" s="49">
        <f t="shared" si="73"/>
        <v>0</v>
      </c>
      <c r="CK78" s="49">
        <f t="shared" si="73"/>
        <v>0</v>
      </c>
      <c r="CL78" s="49">
        <f t="shared" si="73"/>
        <v>0</v>
      </c>
      <c r="CM78" s="49">
        <f t="shared" si="73"/>
        <v>0</v>
      </c>
      <c r="CN78" s="49">
        <f t="shared" si="73"/>
        <v>0</v>
      </c>
      <c r="CO78" s="49">
        <f t="shared" si="73"/>
        <v>0</v>
      </c>
      <c r="CP78" s="49">
        <f t="shared" si="73"/>
        <v>110491899</v>
      </c>
      <c r="CQ78" s="49">
        <f t="shared" si="73"/>
        <v>63880751</v>
      </c>
      <c r="CR78" s="49">
        <f t="shared" si="73"/>
        <v>0</v>
      </c>
      <c r="CS78" s="49">
        <f t="shared" si="73"/>
        <v>104153210</v>
      </c>
      <c r="CT78" s="49">
        <f t="shared" si="73"/>
        <v>0</v>
      </c>
      <c r="CU78" s="49">
        <f t="shared" si="73"/>
        <v>0</v>
      </c>
      <c r="CV78" s="49"/>
      <c r="CW78" s="49">
        <f t="shared" si="73"/>
        <v>49328836</v>
      </c>
      <c r="CX78" s="50">
        <f t="shared" si="7"/>
        <v>0.94151368783725475</v>
      </c>
      <c r="CY78" s="49">
        <f t="shared" ref="CY78:DU78" si="74">SUM(CY38:CY77)</f>
        <v>7376006972</v>
      </c>
      <c r="CZ78" s="49">
        <f t="shared" si="74"/>
        <v>0</v>
      </c>
      <c r="DA78" s="49">
        <f t="shared" si="74"/>
        <v>0</v>
      </c>
      <c r="DB78" s="49">
        <f t="shared" si="74"/>
        <v>0</v>
      </c>
      <c r="DC78" s="49">
        <f t="shared" si="74"/>
        <v>0</v>
      </c>
      <c r="DD78" s="49">
        <f t="shared" si="74"/>
        <v>0</v>
      </c>
      <c r="DE78" s="49">
        <f t="shared" si="74"/>
        <v>0</v>
      </c>
      <c r="DF78" s="49">
        <f t="shared" si="74"/>
        <v>2066999144</v>
      </c>
      <c r="DG78" s="49">
        <f t="shared" si="74"/>
        <v>0</v>
      </c>
      <c r="DH78" s="49">
        <f t="shared" si="74"/>
        <v>0</v>
      </c>
      <c r="DI78" s="49">
        <f t="shared" si="74"/>
        <v>40000000</v>
      </c>
      <c r="DJ78" s="49">
        <f t="shared" si="74"/>
        <v>701840643</v>
      </c>
      <c r="DK78" s="49">
        <f t="shared" si="74"/>
        <v>30000000</v>
      </c>
      <c r="DL78" s="49">
        <f t="shared" si="74"/>
        <v>60000000</v>
      </c>
      <c r="DM78" s="49">
        <f t="shared" si="74"/>
        <v>20000000</v>
      </c>
      <c r="DN78" s="49">
        <f t="shared" si="74"/>
        <v>3347159662</v>
      </c>
      <c r="DO78" s="49">
        <f t="shared" si="74"/>
        <v>26119249</v>
      </c>
      <c r="DP78" s="49">
        <f t="shared" si="74"/>
        <v>0</v>
      </c>
      <c r="DQ78" s="49">
        <f t="shared" si="74"/>
        <v>582952079</v>
      </c>
      <c r="DR78" s="49">
        <f t="shared" si="74"/>
        <v>0</v>
      </c>
      <c r="DS78" s="49">
        <f t="shared" si="74"/>
        <v>195020801</v>
      </c>
      <c r="DT78" s="49">
        <f>SUM(DT38:DT77)</f>
        <v>0</v>
      </c>
      <c r="DU78" s="49">
        <f t="shared" si="74"/>
        <v>305915394</v>
      </c>
      <c r="DW78" s="278" t="s">
        <v>399</v>
      </c>
      <c r="DX78" s="282">
        <f t="shared" si="43"/>
        <v>7834200466</v>
      </c>
      <c r="DY78" s="282">
        <f>+CA78</f>
        <v>458193494</v>
      </c>
      <c r="DZ78" s="283">
        <f>+BZ78</f>
        <v>5.8486312162745212E-2</v>
      </c>
    </row>
    <row r="79" spans="1:130" ht="62.25" hidden="1" customHeight="1" thickTop="1" x14ac:dyDescent="0.3">
      <c r="A79" s="215" t="s">
        <v>228</v>
      </c>
      <c r="B79" s="213" t="s">
        <v>229</v>
      </c>
      <c r="C79" s="165" t="s">
        <v>230</v>
      </c>
      <c r="D79" s="138" t="s">
        <v>231</v>
      </c>
      <c r="E79" s="138">
        <v>520</v>
      </c>
      <c r="F79" s="166" t="s">
        <v>232</v>
      </c>
      <c r="G79" s="20">
        <f t="shared" si="61"/>
        <v>273493921</v>
      </c>
      <c r="H79" s="20"/>
      <c r="I79" s="20">
        <v>150000000</v>
      </c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>
        <f>93493921+30000000</f>
        <v>123493921</v>
      </c>
      <c r="AD79" s="39">
        <f t="shared" si="68"/>
        <v>0.19013219675913748</v>
      </c>
      <c r="AE79" s="40">
        <f>SUM(AF79:BA79)</f>
        <v>52000000</v>
      </c>
      <c r="AF79" s="40"/>
      <c r="AG79" s="40">
        <f>+'[1]FEBRERO 2019'!$K$1265</f>
        <v>14000000</v>
      </c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>
        <f>+'[2]ENERO 2019'!$AF$1082</f>
        <v>38000000</v>
      </c>
      <c r="BB79" s="39">
        <f t="shared" si="14"/>
        <v>0.80986780324086249</v>
      </c>
      <c r="BC79" s="20">
        <f t="shared" ref="BC79:BC116" si="75">SUM(BD79:BY79)</f>
        <v>221493921</v>
      </c>
      <c r="BD79" s="20">
        <f t="shared" ref="BD79:BS94" si="76">H79-AF79</f>
        <v>0</v>
      </c>
      <c r="BE79" s="20">
        <f t="shared" si="76"/>
        <v>136000000</v>
      </c>
      <c r="BF79" s="20">
        <f t="shared" si="76"/>
        <v>0</v>
      </c>
      <c r="BG79" s="20">
        <f t="shared" si="76"/>
        <v>0</v>
      </c>
      <c r="BH79" s="20">
        <f t="shared" si="76"/>
        <v>0</v>
      </c>
      <c r="BI79" s="20">
        <f t="shared" si="76"/>
        <v>0</v>
      </c>
      <c r="BJ79" s="20">
        <f t="shared" si="76"/>
        <v>0</v>
      </c>
      <c r="BK79" s="20">
        <f t="shared" si="76"/>
        <v>0</v>
      </c>
      <c r="BL79" s="20">
        <f t="shared" si="76"/>
        <v>0</v>
      </c>
      <c r="BM79" s="20">
        <f t="shared" si="76"/>
        <v>0</v>
      </c>
      <c r="BN79" s="20">
        <f t="shared" si="76"/>
        <v>0</v>
      </c>
      <c r="BO79" s="20">
        <f t="shared" si="76"/>
        <v>0</v>
      </c>
      <c r="BP79" s="20">
        <f t="shared" si="76"/>
        <v>0</v>
      </c>
      <c r="BQ79" s="20">
        <f t="shared" si="76"/>
        <v>0</v>
      </c>
      <c r="BR79" s="20">
        <f t="shared" si="76"/>
        <v>0</v>
      </c>
      <c r="BS79" s="20">
        <f t="shared" si="76"/>
        <v>0</v>
      </c>
      <c r="BT79" s="20">
        <f t="shared" ref="BT79:BW93" si="77">X79-AV79</f>
        <v>0</v>
      </c>
      <c r="BU79" s="20">
        <f t="shared" si="77"/>
        <v>0</v>
      </c>
      <c r="BV79" s="20">
        <f t="shared" si="77"/>
        <v>0</v>
      </c>
      <c r="BW79" s="20">
        <f t="shared" si="77"/>
        <v>0</v>
      </c>
      <c r="BX79" s="20"/>
      <c r="BY79" s="20">
        <f t="shared" ref="BY79:BY101" si="78">AC79-BA79</f>
        <v>85493921</v>
      </c>
      <c r="BZ79" s="39">
        <f t="shared" si="69"/>
        <v>0.10063928623846817</v>
      </c>
      <c r="CA79" s="20">
        <f t="shared" ref="CA79:CA101" si="79">SUM(CB79:CW79)</f>
        <v>27524233</v>
      </c>
      <c r="CB79" s="20"/>
      <c r="CC79" s="20">
        <f>+'[1]FEBRERO 2019'!$H$1272+'[1]FEBRERO 2019'!$H$1276+'[1]FEBRERO 2019'!$H$1280+'[1]FEBRERO 2019'!$H$1284+'[1]FEBRERO 2019'!$H$1287+'[1]FEBRERO 2019'!$H$1288</f>
        <v>14000000</v>
      </c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>
        <f>+'[1]FEBRERO 2019'!$H$1266</f>
        <v>13524233</v>
      </c>
      <c r="CX79" s="21">
        <f t="shared" ref="CX79:CX137" si="80">1-BZ79</f>
        <v>0.89936071376153182</v>
      </c>
      <c r="CY79" s="20">
        <f t="shared" si="45"/>
        <v>245969688</v>
      </c>
      <c r="CZ79" s="20">
        <f t="shared" ref="CZ79:DA94" si="81">H79-CB79</f>
        <v>0</v>
      </c>
      <c r="DA79" s="20">
        <f t="shared" si="81"/>
        <v>136000000</v>
      </c>
      <c r="DB79" s="20"/>
      <c r="DC79" s="20">
        <f t="shared" ref="DC79:DR94" si="82">K79-CE79</f>
        <v>0</v>
      </c>
      <c r="DD79" s="20">
        <f t="shared" si="82"/>
        <v>0</v>
      </c>
      <c r="DE79" s="20">
        <f t="shared" si="82"/>
        <v>0</v>
      </c>
      <c r="DF79" s="20">
        <f t="shared" si="82"/>
        <v>0</v>
      </c>
      <c r="DG79" s="20">
        <f t="shared" si="82"/>
        <v>0</v>
      </c>
      <c r="DH79" s="20">
        <f t="shared" si="82"/>
        <v>0</v>
      </c>
      <c r="DI79" s="20">
        <f t="shared" si="82"/>
        <v>0</v>
      </c>
      <c r="DJ79" s="20">
        <f t="shared" si="82"/>
        <v>0</v>
      </c>
      <c r="DK79" s="20">
        <f t="shared" si="82"/>
        <v>0</v>
      </c>
      <c r="DL79" s="20">
        <f t="shared" si="82"/>
        <v>0</v>
      </c>
      <c r="DM79" s="20">
        <f t="shared" si="82"/>
        <v>0</v>
      </c>
      <c r="DN79" s="20">
        <f t="shared" si="82"/>
        <v>0</v>
      </c>
      <c r="DO79" s="20">
        <f t="shared" si="82"/>
        <v>0</v>
      </c>
      <c r="DP79" s="20">
        <f t="shared" si="82"/>
        <v>0</v>
      </c>
      <c r="DQ79" s="20">
        <f t="shared" si="82"/>
        <v>0</v>
      </c>
      <c r="DR79" s="20">
        <f t="shared" si="82"/>
        <v>0</v>
      </c>
      <c r="DS79" s="20">
        <f t="shared" ref="DS79:DS101" si="83">AA79-CU79</f>
        <v>0</v>
      </c>
      <c r="DT79" s="20"/>
      <c r="DU79" s="20">
        <f t="shared" ref="DU79:DU101" si="84">AC79-CW79</f>
        <v>109969688</v>
      </c>
      <c r="DX79" s="282">
        <f t="shared" si="43"/>
        <v>273493921</v>
      </c>
    </row>
    <row r="80" spans="1:130" ht="81.75" hidden="1" customHeight="1" x14ac:dyDescent="0.3">
      <c r="A80" s="206"/>
      <c r="B80" s="213"/>
      <c r="C80" s="163" t="s">
        <v>233</v>
      </c>
      <c r="D80" s="161" t="s">
        <v>234</v>
      </c>
      <c r="E80" s="146">
        <v>520</v>
      </c>
      <c r="F80" s="159" t="s">
        <v>131</v>
      </c>
      <c r="G80" s="20">
        <f t="shared" si="61"/>
        <v>20000000</v>
      </c>
      <c r="H80" s="20"/>
      <c r="I80" s="20">
        <v>20000000</v>
      </c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1">
        <f t="shared" si="68"/>
        <v>4.3749999999999997E-2</v>
      </c>
      <c r="AE80" s="20">
        <f>SUM(AF80:BA80)</f>
        <v>875000</v>
      </c>
      <c r="AF80" s="20"/>
      <c r="AG80" s="20">
        <f>+'[1]FEBRERO 2019'!$K$1292</f>
        <v>875000</v>
      </c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1">
        <f t="shared" si="14"/>
        <v>0.95625000000000004</v>
      </c>
      <c r="BC80" s="20">
        <f t="shared" si="75"/>
        <v>19125000</v>
      </c>
      <c r="BD80" s="20">
        <f t="shared" si="76"/>
        <v>0</v>
      </c>
      <c r="BE80" s="20">
        <f t="shared" si="76"/>
        <v>19125000</v>
      </c>
      <c r="BF80" s="20">
        <f t="shared" si="76"/>
        <v>0</v>
      </c>
      <c r="BG80" s="20">
        <f t="shared" si="76"/>
        <v>0</v>
      </c>
      <c r="BH80" s="20">
        <f t="shared" si="76"/>
        <v>0</v>
      </c>
      <c r="BI80" s="20">
        <f t="shared" si="76"/>
        <v>0</v>
      </c>
      <c r="BJ80" s="20">
        <f t="shared" si="76"/>
        <v>0</v>
      </c>
      <c r="BK80" s="20">
        <f t="shared" si="76"/>
        <v>0</v>
      </c>
      <c r="BL80" s="20">
        <f t="shared" si="76"/>
        <v>0</v>
      </c>
      <c r="BM80" s="20">
        <f t="shared" si="76"/>
        <v>0</v>
      </c>
      <c r="BN80" s="20">
        <f t="shared" si="76"/>
        <v>0</v>
      </c>
      <c r="BO80" s="20">
        <f t="shared" si="76"/>
        <v>0</v>
      </c>
      <c r="BP80" s="20">
        <f t="shared" si="76"/>
        <v>0</v>
      </c>
      <c r="BQ80" s="20">
        <f t="shared" si="76"/>
        <v>0</v>
      </c>
      <c r="BR80" s="20">
        <f t="shared" si="76"/>
        <v>0</v>
      </c>
      <c r="BS80" s="20">
        <f t="shared" si="76"/>
        <v>0</v>
      </c>
      <c r="BT80" s="20">
        <f t="shared" si="77"/>
        <v>0</v>
      </c>
      <c r="BU80" s="20">
        <f t="shared" si="77"/>
        <v>0</v>
      </c>
      <c r="BV80" s="20">
        <f t="shared" si="77"/>
        <v>0</v>
      </c>
      <c r="BW80" s="20">
        <f t="shared" si="77"/>
        <v>0</v>
      </c>
      <c r="BX80" s="20"/>
      <c r="BY80" s="20">
        <f t="shared" si="78"/>
        <v>0</v>
      </c>
      <c r="BZ80" s="21">
        <f t="shared" si="69"/>
        <v>4.3749999999999997E-2</v>
      </c>
      <c r="CA80" s="20">
        <f t="shared" si="79"/>
        <v>875000</v>
      </c>
      <c r="CB80" s="20"/>
      <c r="CC80" s="20">
        <f>+'[1]FEBRERO 2019'!$H$1290</f>
        <v>875000</v>
      </c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1">
        <f t="shared" si="80"/>
        <v>0.95625000000000004</v>
      </c>
      <c r="CY80" s="20">
        <f t="shared" si="45"/>
        <v>19125000</v>
      </c>
      <c r="CZ80" s="20">
        <f t="shared" si="81"/>
        <v>0</v>
      </c>
      <c r="DA80" s="20">
        <f t="shared" si="81"/>
        <v>19125000</v>
      </c>
      <c r="DB80" s="20"/>
      <c r="DC80" s="20">
        <f t="shared" si="82"/>
        <v>0</v>
      </c>
      <c r="DD80" s="20">
        <f t="shared" si="82"/>
        <v>0</v>
      </c>
      <c r="DE80" s="20">
        <f t="shared" si="82"/>
        <v>0</v>
      </c>
      <c r="DF80" s="20">
        <f t="shared" si="82"/>
        <v>0</v>
      </c>
      <c r="DG80" s="20">
        <f t="shared" si="82"/>
        <v>0</v>
      </c>
      <c r="DH80" s="20">
        <f t="shared" si="82"/>
        <v>0</v>
      </c>
      <c r="DI80" s="20">
        <f t="shared" si="82"/>
        <v>0</v>
      </c>
      <c r="DJ80" s="20">
        <f t="shared" si="82"/>
        <v>0</v>
      </c>
      <c r="DK80" s="20">
        <f t="shared" si="82"/>
        <v>0</v>
      </c>
      <c r="DL80" s="20">
        <f t="shared" si="82"/>
        <v>0</v>
      </c>
      <c r="DM80" s="20">
        <f t="shared" si="82"/>
        <v>0</v>
      </c>
      <c r="DN80" s="20">
        <f t="shared" si="82"/>
        <v>0</v>
      </c>
      <c r="DO80" s="20">
        <f t="shared" si="82"/>
        <v>0</v>
      </c>
      <c r="DP80" s="20">
        <f t="shared" si="82"/>
        <v>0</v>
      </c>
      <c r="DQ80" s="20">
        <f t="shared" si="82"/>
        <v>0</v>
      </c>
      <c r="DR80" s="20">
        <f t="shared" si="82"/>
        <v>0</v>
      </c>
      <c r="DS80" s="20">
        <f t="shared" si="83"/>
        <v>0</v>
      </c>
      <c r="DT80" s="20"/>
      <c r="DU80" s="20">
        <f t="shared" si="84"/>
        <v>0</v>
      </c>
      <c r="DX80" s="282">
        <f t="shared" si="43"/>
        <v>20000000</v>
      </c>
    </row>
    <row r="81" spans="1:128" ht="47.25" hidden="1" customHeight="1" x14ac:dyDescent="0.3">
      <c r="A81" s="206"/>
      <c r="B81" s="205"/>
      <c r="C81" s="163" t="s">
        <v>235</v>
      </c>
      <c r="D81" s="146" t="s">
        <v>236</v>
      </c>
      <c r="E81" s="146">
        <v>520</v>
      </c>
      <c r="F81" s="159" t="s">
        <v>237</v>
      </c>
      <c r="G81" s="20">
        <f t="shared" si="61"/>
        <v>24000000</v>
      </c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>
        <f>24000000</f>
        <v>24000000</v>
      </c>
      <c r="AD81" s="21">
        <f t="shared" si="68"/>
        <v>0.11568095833333333</v>
      </c>
      <c r="AE81" s="20">
        <f t="shared" ref="AE81:AE101" si="85">SUM(AF81:BA81)</f>
        <v>2776343</v>
      </c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>
        <f>+'[1]FEBRERO 2019'!$AF$1299</f>
        <v>2776343</v>
      </c>
      <c r="BB81" s="21">
        <f t="shared" si="14"/>
        <v>0.88431904166666664</v>
      </c>
      <c r="BC81" s="20">
        <f t="shared" si="75"/>
        <v>21223657</v>
      </c>
      <c r="BD81" s="20">
        <f t="shared" si="76"/>
        <v>0</v>
      </c>
      <c r="BE81" s="20">
        <f t="shared" si="76"/>
        <v>0</v>
      </c>
      <c r="BF81" s="20">
        <f t="shared" si="76"/>
        <v>0</v>
      </c>
      <c r="BG81" s="20">
        <f t="shared" si="76"/>
        <v>0</v>
      </c>
      <c r="BH81" s="20">
        <f t="shared" si="76"/>
        <v>0</v>
      </c>
      <c r="BI81" s="20">
        <f t="shared" si="76"/>
        <v>0</v>
      </c>
      <c r="BJ81" s="20">
        <f t="shared" si="76"/>
        <v>0</v>
      </c>
      <c r="BK81" s="20">
        <f t="shared" si="76"/>
        <v>0</v>
      </c>
      <c r="BL81" s="20">
        <f t="shared" si="76"/>
        <v>0</v>
      </c>
      <c r="BM81" s="20">
        <f t="shared" si="76"/>
        <v>0</v>
      </c>
      <c r="BN81" s="20">
        <f t="shared" si="76"/>
        <v>0</v>
      </c>
      <c r="BO81" s="20">
        <f t="shared" si="76"/>
        <v>0</v>
      </c>
      <c r="BP81" s="20">
        <f t="shared" si="76"/>
        <v>0</v>
      </c>
      <c r="BQ81" s="20">
        <f t="shared" si="76"/>
        <v>0</v>
      </c>
      <c r="BR81" s="20">
        <f t="shared" si="76"/>
        <v>0</v>
      </c>
      <c r="BS81" s="20">
        <f t="shared" si="76"/>
        <v>0</v>
      </c>
      <c r="BT81" s="20">
        <f t="shared" si="77"/>
        <v>0</v>
      </c>
      <c r="BU81" s="20">
        <f t="shared" si="77"/>
        <v>0</v>
      </c>
      <c r="BV81" s="20">
        <f t="shared" si="77"/>
        <v>0</v>
      </c>
      <c r="BW81" s="20">
        <f t="shared" si="77"/>
        <v>0</v>
      </c>
      <c r="BX81" s="20"/>
      <c r="BY81" s="20">
        <f t="shared" si="78"/>
        <v>21223657</v>
      </c>
      <c r="BZ81" s="21">
        <f t="shared" si="69"/>
        <v>9.0680958333333339E-2</v>
      </c>
      <c r="CA81" s="20">
        <f t="shared" si="79"/>
        <v>2176343</v>
      </c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>
        <f>+'[1]FEBRERO 2019'!$H$1297</f>
        <v>2176343</v>
      </c>
      <c r="CX81" s="21">
        <f t="shared" si="80"/>
        <v>0.90931904166666666</v>
      </c>
      <c r="CY81" s="20">
        <f t="shared" si="45"/>
        <v>21823657</v>
      </c>
      <c r="CZ81" s="20">
        <f t="shared" si="81"/>
        <v>0</v>
      </c>
      <c r="DA81" s="20">
        <f t="shared" si="81"/>
        <v>0</v>
      </c>
      <c r="DB81" s="20"/>
      <c r="DC81" s="20">
        <f t="shared" si="82"/>
        <v>0</v>
      </c>
      <c r="DD81" s="20">
        <f t="shared" si="82"/>
        <v>0</v>
      </c>
      <c r="DE81" s="20">
        <f t="shared" si="82"/>
        <v>0</v>
      </c>
      <c r="DF81" s="20">
        <f t="shared" si="82"/>
        <v>0</v>
      </c>
      <c r="DG81" s="20">
        <f t="shared" si="82"/>
        <v>0</v>
      </c>
      <c r="DH81" s="20">
        <f t="shared" si="82"/>
        <v>0</v>
      </c>
      <c r="DI81" s="20">
        <f t="shared" si="82"/>
        <v>0</v>
      </c>
      <c r="DJ81" s="20">
        <f t="shared" si="82"/>
        <v>0</v>
      </c>
      <c r="DK81" s="20">
        <f t="shared" si="82"/>
        <v>0</v>
      </c>
      <c r="DL81" s="20">
        <f t="shared" si="82"/>
        <v>0</v>
      </c>
      <c r="DM81" s="20">
        <f t="shared" si="82"/>
        <v>0</v>
      </c>
      <c r="DN81" s="20">
        <f t="shared" si="82"/>
        <v>0</v>
      </c>
      <c r="DO81" s="20">
        <f t="shared" si="82"/>
        <v>0</v>
      </c>
      <c r="DP81" s="20">
        <f t="shared" si="82"/>
        <v>0</v>
      </c>
      <c r="DQ81" s="20">
        <f t="shared" si="82"/>
        <v>0</v>
      </c>
      <c r="DR81" s="20">
        <f t="shared" si="82"/>
        <v>0</v>
      </c>
      <c r="DS81" s="20">
        <f t="shared" si="83"/>
        <v>0</v>
      </c>
      <c r="DT81" s="20"/>
      <c r="DU81" s="20">
        <f t="shared" si="84"/>
        <v>21823657</v>
      </c>
      <c r="DX81" s="282">
        <f t="shared" si="43"/>
        <v>24000000</v>
      </c>
    </row>
    <row r="82" spans="1:128" ht="22.5" hidden="1" customHeight="1" x14ac:dyDescent="0.3">
      <c r="A82" s="206"/>
      <c r="B82" s="140"/>
      <c r="C82" s="163" t="s">
        <v>238</v>
      </c>
      <c r="D82" s="146" t="s">
        <v>239</v>
      </c>
      <c r="E82" s="146">
        <v>520</v>
      </c>
      <c r="F82" s="159" t="s">
        <v>131</v>
      </c>
      <c r="G82" s="20">
        <f t="shared" si="61"/>
        <v>15000000</v>
      </c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>
        <v>15000000</v>
      </c>
      <c r="X82" s="20"/>
      <c r="Y82" s="20"/>
      <c r="Z82" s="20"/>
      <c r="AA82" s="20"/>
      <c r="AB82" s="20"/>
      <c r="AC82" s="20"/>
      <c r="AD82" s="21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1">
        <f t="shared" si="14"/>
        <v>1</v>
      </c>
      <c r="BC82" s="20">
        <f t="shared" si="75"/>
        <v>15000000</v>
      </c>
      <c r="BD82" s="20">
        <f t="shared" si="76"/>
        <v>0</v>
      </c>
      <c r="BE82" s="20">
        <f t="shared" si="76"/>
        <v>0</v>
      </c>
      <c r="BF82" s="20">
        <f t="shared" si="76"/>
        <v>0</v>
      </c>
      <c r="BG82" s="20">
        <f t="shared" si="76"/>
        <v>0</v>
      </c>
      <c r="BH82" s="20">
        <f t="shared" si="76"/>
        <v>0</v>
      </c>
      <c r="BI82" s="20">
        <f t="shared" si="76"/>
        <v>0</v>
      </c>
      <c r="BJ82" s="20">
        <f t="shared" si="76"/>
        <v>0</v>
      </c>
      <c r="BK82" s="20">
        <f t="shared" si="76"/>
        <v>0</v>
      </c>
      <c r="BL82" s="20">
        <f t="shared" si="76"/>
        <v>0</v>
      </c>
      <c r="BM82" s="20">
        <f t="shared" si="76"/>
        <v>0</v>
      </c>
      <c r="BN82" s="20">
        <f t="shared" si="76"/>
        <v>0</v>
      </c>
      <c r="BO82" s="20">
        <f t="shared" si="76"/>
        <v>0</v>
      </c>
      <c r="BP82" s="20">
        <f t="shared" si="76"/>
        <v>0</v>
      </c>
      <c r="BQ82" s="20">
        <f t="shared" si="76"/>
        <v>0</v>
      </c>
      <c r="BR82" s="20">
        <f t="shared" si="76"/>
        <v>0</v>
      </c>
      <c r="BS82" s="20">
        <f t="shared" si="76"/>
        <v>15000000</v>
      </c>
      <c r="BT82" s="20">
        <f t="shared" si="77"/>
        <v>0</v>
      </c>
      <c r="BU82" s="20">
        <f t="shared" si="77"/>
        <v>0</v>
      </c>
      <c r="BV82" s="20">
        <f t="shared" si="77"/>
        <v>0</v>
      </c>
      <c r="BW82" s="20">
        <f t="shared" si="77"/>
        <v>0</v>
      </c>
      <c r="BX82" s="20"/>
      <c r="BY82" s="20">
        <f t="shared" si="78"/>
        <v>0</v>
      </c>
      <c r="BZ82" s="21">
        <f t="shared" si="69"/>
        <v>0</v>
      </c>
      <c r="CA82" s="20">
        <f t="shared" si="79"/>
        <v>0</v>
      </c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1">
        <f t="shared" si="80"/>
        <v>1</v>
      </c>
      <c r="CY82" s="20">
        <f t="shared" si="45"/>
        <v>15000000</v>
      </c>
      <c r="CZ82" s="20">
        <f t="shared" si="81"/>
        <v>0</v>
      </c>
      <c r="DA82" s="20">
        <f t="shared" si="81"/>
        <v>0</v>
      </c>
      <c r="DB82" s="20"/>
      <c r="DC82" s="20">
        <f t="shared" si="82"/>
        <v>0</v>
      </c>
      <c r="DD82" s="20">
        <f t="shared" si="82"/>
        <v>0</v>
      </c>
      <c r="DE82" s="20">
        <f t="shared" si="82"/>
        <v>0</v>
      </c>
      <c r="DF82" s="20">
        <f t="shared" si="82"/>
        <v>0</v>
      </c>
      <c r="DG82" s="20">
        <f t="shared" si="82"/>
        <v>0</v>
      </c>
      <c r="DH82" s="20">
        <f t="shared" si="82"/>
        <v>0</v>
      </c>
      <c r="DI82" s="20">
        <f t="shared" si="82"/>
        <v>0</v>
      </c>
      <c r="DJ82" s="20">
        <f t="shared" si="82"/>
        <v>0</v>
      </c>
      <c r="DK82" s="20">
        <f t="shared" si="82"/>
        <v>0</v>
      </c>
      <c r="DL82" s="20">
        <f t="shared" si="82"/>
        <v>0</v>
      </c>
      <c r="DM82" s="20">
        <f t="shared" si="82"/>
        <v>0</v>
      </c>
      <c r="DN82" s="20">
        <f t="shared" si="82"/>
        <v>0</v>
      </c>
      <c r="DO82" s="20">
        <f t="shared" si="82"/>
        <v>15000000</v>
      </c>
      <c r="DP82" s="20">
        <f t="shared" si="82"/>
        <v>0</v>
      </c>
      <c r="DQ82" s="20">
        <f t="shared" si="82"/>
        <v>0</v>
      </c>
      <c r="DR82" s="20">
        <f t="shared" si="82"/>
        <v>0</v>
      </c>
      <c r="DS82" s="20">
        <f t="shared" si="83"/>
        <v>0</v>
      </c>
      <c r="DT82" s="20"/>
      <c r="DU82" s="20">
        <f t="shared" si="84"/>
        <v>0</v>
      </c>
      <c r="DX82" s="282">
        <f t="shared" si="43"/>
        <v>15000000</v>
      </c>
    </row>
    <row r="83" spans="1:128" ht="47.25" hidden="1" customHeight="1" x14ac:dyDescent="0.3">
      <c r="A83" s="206"/>
      <c r="B83" s="140"/>
      <c r="C83" s="163" t="s">
        <v>240</v>
      </c>
      <c r="D83" s="146" t="s">
        <v>241</v>
      </c>
      <c r="E83" s="146">
        <v>520</v>
      </c>
      <c r="F83" s="159" t="s">
        <v>131</v>
      </c>
      <c r="G83" s="20">
        <f t="shared" si="61"/>
        <v>15000000</v>
      </c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>
        <v>15000000</v>
      </c>
      <c r="X83" s="20"/>
      <c r="Y83" s="20"/>
      <c r="Z83" s="20"/>
      <c r="AA83" s="20"/>
      <c r="AB83" s="20"/>
      <c r="AC83" s="20"/>
      <c r="AD83" s="21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1">
        <f t="shared" si="14"/>
        <v>1</v>
      </c>
      <c r="BC83" s="20">
        <f t="shared" si="75"/>
        <v>15000000</v>
      </c>
      <c r="BD83" s="20">
        <f t="shared" si="76"/>
        <v>0</v>
      </c>
      <c r="BE83" s="20">
        <f t="shared" si="76"/>
        <v>0</v>
      </c>
      <c r="BF83" s="20">
        <f t="shared" si="76"/>
        <v>0</v>
      </c>
      <c r="BG83" s="20">
        <f t="shared" si="76"/>
        <v>0</v>
      </c>
      <c r="BH83" s="20">
        <f t="shared" si="76"/>
        <v>0</v>
      </c>
      <c r="BI83" s="20">
        <f t="shared" si="76"/>
        <v>0</v>
      </c>
      <c r="BJ83" s="20">
        <f t="shared" si="76"/>
        <v>0</v>
      </c>
      <c r="BK83" s="20">
        <f t="shared" si="76"/>
        <v>0</v>
      </c>
      <c r="BL83" s="20">
        <f t="shared" si="76"/>
        <v>0</v>
      </c>
      <c r="BM83" s="20">
        <f t="shared" si="76"/>
        <v>0</v>
      </c>
      <c r="BN83" s="20">
        <f t="shared" si="76"/>
        <v>0</v>
      </c>
      <c r="BO83" s="20">
        <f t="shared" si="76"/>
        <v>0</v>
      </c>
      <c r="BP83" s="20">
        <f t="shared" si="76"/>
        <v>0</v>
      </c>
      <c r="BQ83" s="20">
        <f t="shared" si="76"/>
        <v>0</v>
      </c>
      <c r="BR83" s="20">
        <f t="shared" si="76"/>
        <v>0</v>
      </c>
      <c r="BS83" s="20">
        <f t="shared" si="76"/>
        <v>15000000</v>
      </c>
      <c r="BT83" s="20">
        <f t="shared" si="77"/>
        <v>0</v>
      </c>
      <c r="BU83" s="20">
        <f t="shared" si="77"/>
        <v>0</v>
      </c>
      <c r="BV83" s="20">
        <f t="shared" si="77"/>
        <v>0</v>
      </c>
      <c r="BW83" s="20">
        <f t="shared" si="77"/>
        <v>0</v>
      </c>
      <c r="BX83" s="20"/>
      <c r="BY83" s="20">
        <f t="shared" si="78"/>
        <v>0</v>
      </c>
      <c r="BZ83" s="21">
        <f t="shared" si="69"/>
        <v>0</v>
      </c>
      <c r="CA83" s="20">
        <f t="shared" si="79"/>
        <v>0</v>
      </c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1">
        <f t="shared" si="80"/>
        <v>1</v>
      </c>
      <c r="CY83" s="20">
        <f t="shared" si="45"/>
        <v>15000000</v>
      </c>
      <c r="CZ83" s="20">
        <f t="shared" si="81"/>
        <v>0</v>
      </c>
      <c r="DA83" s="20">
        <f t="shared" si="81"/>
        <v>0</v>
      </c>
      <c r="DB83" s="20"/>
      <c r="DC83" s="20">
        <f t="shared" si="82"/>
        <v>0</v>
      </c>
      <c r="DD83" s="20">
        <f t="shared" si="82"/>
        <v>0</v>
      </c>
      <c r="DE83" s="20">
        <f t="shared" si="82"/>
        <v>0</v>
      </c>
      <c r="DF83" s="20">
        <f t="shared" si="82"/>
        <v>0</v>
      </c>
      <c r="DG83" s="20">
        <f t="shared" si="82"/>
        <v>0</v>
      </c>
      <c r="DH83" s="20">
        <f t="shared" si="82"/>
        <v>0</v>
      </c>
      <c r="DI83" s="20">
        <f t="shared" si="82"/>
        <v>0</v>
      </c>
      <c r="DJ83" s="20">
        <f t="shared" si="82"/>
        <v>0</v>
      </c>
      <c r="DK83" s="20">
        <f t="shared" si="82"/>
        <v>0</v>
      </c>
      <c r="DL83" s="20">
        <f t="shared" si="82"/>
        <v>0</v>
      </c>
      <c r="DM83" s="20">
        <f t="shared" si="82"/>
        <v>0</v>
      </c>
      <c r="DN83" s="20">
        <f t="shared" si="82"/>
        <v>0</v>
      </c>
      <c r="DO83" s="20">
        <f t="shared" si="82"/>
        <v>15000000</v>
      </c>
      <c r="DP83" s="20">
        <f t="shared" si="82"/>
        <v>0</v>
      </c>
      <c r="DQ83" s="20">
        <f t="shared" si="82"/>
        <v>0</v>
      </c>
      <c r="DR83" s="20">
        <f t="shared" si="82"/>
        <v>0</v>
      </c>
      <c r="DS83" s="20">
        <f t="shared" si="83"/>
        <v>0</v>
      </c>
      <c r="DT83" s="20"/>
      <c r="DU83" s="20">
        <f t="shared" si="84"/>
        <v>0</v>
      </c>
      <c r="DX83" s="282">
        <f t="shared" si="43"/>
        <v>15000000</v>
      </c>
    </row>
    <row r="84" spans="1:128" ht="31.5" hidden="1" customHeight="1" x14ac:dyDescent="0.3">
      <c r="A84" s="206"/>
      <c r="B84" s="45" t="s">
        <v>242</v>
      </c>
      <c r="C84" s="163" t="s">
        <v>243</v>
      </c>
      <c r="D84" s="146" t="s">
        <v>244</v>
      </c>
      <c r="E84" s="146">
        <v>520</v>
      </c>
      <c r="F84" s="159" t="s">
        <v>131</v>
      </c>
      <c r="G84" s="20">
        <f t="shared" si="61"/>
        <v>60000000</v>
      </c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>
        <v>60000000</v>
      </c>
      <c r="X84" s="20"/>
      <c r="Y84" s="20"/>
      <c r="Z84" s="20"/>
      <c r="AA84" s="20"/>
      <c r="AB84" s="20"/>
      <c r="AC84" s="20"/>
      <c r="AD84" s="21">
        <f t="shared" si="68"/>
        <v>0.86009360000000001</v>
      </c>
      <c r="AE84" s="20">
        <f t="shared" si="85"/>
        <v>51605616</v>
      </c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>
        <f>+'[1]FEBRERO 2019'!$Y$1321</f>
        <v>51605616</v>
      </c>
      <c r="AV84" s="20"/>
      <c r="AW84" s="20"/>
      <c r="AX84" s="20"/>
      <c r="AY84" s="20"/>
      <c r="AZ84" s="20"/>
      <c r="BA84" s="20"/>
      <c r="BB84" s="21">
        <f t="shared" si="14"/>
        <v>0.13990639999999999</v>
      </c>
      <c r="BC84" s="20">
        <f t="shared" si="75"/>
        <v>8394384</v>
      </c>
      <c r="BD84" s="20">
        <f t="shared" si="76"/>
        <v>0</v>
      </c>
      <c r="BE84" s="20">
        <f t="shared" si="76"/>
        <v>0</v>
      </c>
      <c r="BF84" s="20">
        <f t="shared" si="76"/>
        <v>0</v>
      </c>
      <c r="BG84" s="20">
        <f t="shared" si="76"/>
        <v>0</v>
      </c>
      <c r="BH84" s="20">
        <f t="shared" si="76"/>
        <v>0</v>
      </c>
      <c r="BI84" s="20">
        <f t="shared" si="76"/>
        <v>0</v>
      </c>
      <c r="BJ84" s="20">
        <f t="shared" si="76"/>
        <v>0</v>
      </c>
      <c r="BK84" s="20">
        <f t="shared" si="76"/>
        <v>0</v>
      </c>
      <c r="BL84" s="20">
        <f t="shared" si="76"/>
        <v>0</v>
      </c>
      <c r="BM84" s="20">
        <f t="shared" si="76"/>
        <v>0</v>
      </c>
      <c r="BN84" s="20">
        <f t="shared" si="76"/>
        <v>0</v>
      </c>
      <c r="BO84" s="20">
        <f t="shared" si="76"/>
        <v>0</v>
      </c>
      <c r="BP84" s="20">
        <f t="shared" si="76"/>
        <v>0</v>
      </c>
      <c r="BQ84" s="20">
        <f t="shared" si="76"/>
        <v>0</v>
      </c>
      <c r="BR84" s="20">
        <f t="shared" si="76"/>
        <v>0</v>
      </c>
      <c r="BS84" s="20">
        <f t="shared" si="76"/>
        <v>8394384</v>
      </c>
      <c r="BT84" s="20">
        <f t="shared" si="77"/>
        <v>0</v>
      </c>
      <c r="BU84" s="20">
        <f t="shared" si="77"/>
        <v>0</v>
      </c>
      <c r="BV84" s="20">
        <f t="shared" si="77"/>
        <v>0</v>
      </c>
      <c r="BW84" s="20">
        <f t="shared" si="77"/>
        <v>0</v>
      </c>
      <c r="BX84" s="20"/>
      <c r="BY84" s="20">
        <f t="shared" si="78"/>
        <v>0</v>
      </c>
      <c r="BZ84" s="21">
        <f t="shared" si="69"/>
        <v>0.84899081666666665</v>
      </c>
      <c r="CA84" s="20">
        <f t="shared" si="79"/>
        <v>50939449</v>
      </c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>
        <f>+'[1]FEBRERO 2019'!$H$1319</f>
        <v>50939449</v>
      </c>
      <c r="CR84" s="20"/>
      <c r="CS84" s="20"/>
      <c r="CT84" s="20"/>
      <c r="CU84" s="20"/>
      <c r="CV84" s="20"/>
      <c r="CW84" s="20"/>
      <c r="CX84" s="21">
        <f t="shared" si="80"/>
        <v>0.15100918333333335</v>
      </c>
      <c r="CY84" s="20">
        <f t="shared" si="45"/>
        <v>9060551</v>
      </c>
      <c r="CZ84" s="20">
        <f t="shared" si="81"/>
        <v>0</v>
      </c>
      <c r="DA84" s="20">
        <f t="shared" si="81"/>
        <v>0</v>
      </c>
      <c r="DB84" s="20"/>
      <c r="DC84" s="20">
        <f t="shared" si="82"/>
        <v>0</v>
      </c>
      <c r="DD84" s="20">
        <f t="shared" si="82"/>
        <v>0</v>
      </c>
      <c r="DE84" s="20">
        <f t="shared" si="82"/>
        <v>0</v>
      </c>
      <c r="DF84" s="20">
        <f t="shared" si="82"/>
        <v>0</v>
      </c>
      <c r="DG84" s="20">
        <f t="shared" si="82"/>
        <v>0</v>
      </c>
      <c r="DH84" s="20">
        <f t="shared" si="82"/>
        <v>0</v>
      </c>
      <c r="DI84" s="20">
        <f t="shared" si="82"/>
        <v>0</v>
      </c>
      <c r="DJ84" s="20">
        <f t="shared" si="82"/>
        <v>0</v>
      </c>
      <c r="DK84" s="20">
        <f t="shared" si="82"/>
        <v>0</v>
      </c>
      <c r="DL84" s="20">
        <f t="shared" si="82"/>
        <v>0</v>
      </c>
      <c r="DM84" s="20">
        <f t="shared" si="82"/>
        <v>0</v>
      </c>
      <c r="DN84" s="20">
        <f t="shared" si="82"/>
        <v>0</v>
      </c>
      <c r="DO84" s="20">
        <f t="shared" si="82"/>
        <v>9060551</v>
      </c>
      <c r="DP84" s="20">
        <f t="shared" si="82"/>
        <v>0</v>
      </c>
      <c r="DQ84" s="20">
        <f t="shared" si="82"/>
        <v>0</v>
      </c>
      <c r="DR84" s="20">
        <f t="shared" si="82"/>
        <v>0</v>
      </c>
      <c r="DS84" s="20">
        <f t="shared" si="83"/>
        <v>0</v>
      </c>
      <c r="DT84" s="20"/>
      <c r="DU84" s="20">
        <f t="shared" si="84"/>
        <v>0</v>
      </c>
      <c r="DX84" s="282">
        <f t="shared" si="43"/>
        <v>60000000</v>
      </c>
    </row>
    <row r="85" spans="1:128" ht="51" hidden="1" customHeight="1" x14ac:dyDescent="0.3">
      <c r="A85" s="206"/>
      <c r="B85" s="207" t="s">
        <v>245</v>
      </c>
      <c r="C85" s="163" t="s">
        <v>246</v>
      </c>
      <c r="D85" s="146" t="s">
        <v>247</v>
      </c>
      <c r="E85" s="146">
        <v>520</v>
      </c>
      <c r="F85" s="159" t="s">
        <v>131</v>
      </c>
      <c r="G85" s="20">
        <f t="shared" si="61"/>
        <v>150000000</v>
      </c>
      <c r="H85" s="29"/>
      <c r="I85" s="20"/>
      <c r="J85" s="20"/>
      <c r="K85" s="29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>
        <v>150000000</v>
      </c>
      <c r="X85" s="20"/>
      <c r="Y85" s="20"/>
      <c r="Z85" s="20"/>
      <c r="AA85" s="20"/>
      <c r="AB85" s="20"/>
      <c r="AC85" s="20"/>
      <c r="AD85" s="21">
        <f t="shared" si="68"/>
        <v>0</v>
      </c>
      <c r="AE85" s="20">
        <f t="shared" si="85"/>
        <v>0</v>
      </c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1">
        <f t="shared" si="14"/>
        <v>1</v>
      </c>
      <c r="BC85" s="20">
        <f t="shared" si="75"/>
        <v>150000000</v>
      </c>
      <c r="BD85" s="20">
        <f t="shared" si="76"/>
        <v>0</v>
      </c>
      <c r="BE85" s="20">
        <f t="shared" si="76"/>
        <v>0</v>
      </c>
      <c r="BF85" s="20">
        <f t="shared" si="76"/>
        <v>0</v>
      </c>
      <c r="BG85" s="20">
        <f t="shared" si="76"/>
        <v>0</v>
      </c>
      <c r="BH85" s="20">
        <f t="shared" si="76"/>
        <v>0</v>
      </c>
      <c r="BI85" s="20">
        <f t="shared" si="76"/>
        <v>0</v>
      </c>
      <c r="BJ85" s="20">
        <f t="shared" si="76"/>
        <v>0</v>
      </c>
      <c r="BK85" s="20">
        <f t="shared" si="76"/>
        <v>0</v>
      </c>
      <c r="BL85" s="20">
        <f t="shared" si="76"/>
        <v>0</v>
      </c>
      <c r="BM85" s="20">
        <f t="shared" si="76"/>
        <v>0</v>
      </c>
      <c r="BN85" s="20">
        <f t="shared" si="76"/>
        <v>0</v>
      </c>
      <c r="BO85" s="20">
        <f t="shared" si="76"/>
        <v>0</v>
      </c>
      <c r="BP85" s="20">
        <f t="shared" si="76"/>
        <v>0</v>
      </c>
      <c r="BQ85" s="20">
        <f t="shared" si="76"/>
        <v>0</v>
      </c>
      <c r="BR85" s="20">
        <f t="shared" si="76"/>
        <v>0</v>
      </c>
      <c r="BS85" s="20">
        <f t="shared" si="76"/>
        <v>150000000</v>
      </c>
      <c r="BT85" s="20">
        <f t="shared" si="77"/>
        <v>0</v>
      </c>
      <c r="BU85" s="20">
        <f t="shared" si="77"/>
        <v>0</v>
      </c>
      <c r="BV85" s="20">
        <f t="shared" si="77"/>
        <v>0</v>
      </c>
      <c r="BW85" s="20">
        <f t="shared" si="77"/>
        <v>0</v>
      </c>
      <c r="BX85" s="20"/>
      <c r="BY85" s="20">
        <f t="shared" si="78"/>
        <v>0</v>
      </c>
      <c r="BZ85" s="21">
        <f t="shared" si="69"/>
        <v>0</v>
      </c>
      <c r="CA85" s="20">
        <f t="shared" si="79"/>
        <v>0</v>
      </c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1">
        <f t="shared" si="80"/>
        <v>1</v>
      </c>
      <c r="CY85" s="20">
        <f t="shared" si="45"/>
        <v>150000000</v>
      </c>
      <c r="CZ85" s="20">
        <f t="shared" si="81"/>
        <v>0</v>
      </c>
      <c r="DA85" s="20">
        <f t="shared" si="81"/>
        <v>0</v>
      </c>
      <c r="DB85" s="20"/>
      <c r="DC85" s="20">
        <f t="shared" si="82"/>
        <v>0</v>
      </c>
      <c r="DD85" s="20">
        <f t="shared" si="82"/>
        <v>0</v>
      </c>
      <c r="DE85" s="20">
        <f t="shared" si="82"/>
        <v>0</v>
      </c>
      <c r="DF85" s="20">
        <f t="shared" si="82"/>
        <v>0</v>
      </c>
      <c r="DG85" s="20">
        <f t="shared" si="82"/>
        <v>0</v>
      </c>
      <c r="DH85" s="20">
        <f t="shared" si="82"/>
        <v>0</v>
      </c>
      <c r="DI85" s="20">
        <f t="shared" si="82"/>
        <v>0</v>
      </c>
      <c r="DJ85" s="20">
        <f t="shared" si="82"/>
        <v>0</v>
      </c>
      <c r="DK85" s="20">
        <f t="shared" si="82"/>
        <v>0</v>
      </c>
      <c r="DL85" s="20">
        <f t="shared" si="82"/>
        <v>0</v>
      </c>
      <c r="DM85" s="20">
        <f t="shared" si="82"/>
        <v>0</v>
      </c>
      <c r="DN85" s="20">
        <f t="shared" si="82"/>
        <v>0</v>
      </c>
      <c r="DO85" s="20">
        <f t="shared" si="82"/>
        <v>150000000</v>
      </c>
      <c r="DP85" s="20">
        <f t="shared" si="82"/>
        <v>0</v>
      </c>
      <c r="DQ85" s="20">
        <f t="shared" si="82"/>
        <v>0</v>
      </c>
      <c r="DR85" s="20">
        <f t="shared" si="82"/>
        <v>0</v>
      </c>
      <c r="DS85" s="20">
        <f t="shared" si="83"/>
        <v>0</v>
      </c>
      <c r="DT85" s="20"/>
      <c r="DU85" s="20">
        <f t="shared" si="84"/>
        <v>0</v>
      </c>
      <c r="DX85" s="282">
        <f t="shared" si="43"/>
        <v>150000000</v>
      </c>
    </row>
    <row r="86" spans="1:128" ht="30.75" hidden="1" customHeight="1" x14ac:dyDescent="0.3">
      <c r="A86" s="206"/>
      <c r="B86" s="208"/>
      <c r="C86" s="163" t="s">
        <v>248</v>
      </c>
      <c r="D86" s="146" t="s">
        <v>249</v>
      </c>
      <c r="E86" s="146">
        <v>520</v>
      </c>
      <c r="F86" s="159" t="s">
        <v>224</v>
      </c>
      <c r="G86" s="20">
        <f t="shared" si="61"/>
        <v>2125618253</v>
      </c>
      <c r="H86" s="40"/>
      <c r="I86" s="29"/>
      <c r="J86" s="29"/>
      <c r="K86" s="29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>
        <f>2000000000+115618253</f>
        <v>2115618253</v>
      </c>
      <c r="W86" s="20"/>
      <c r="X86" s="20"/>
      <c r="Y86" s="20"/>
      <c r="Z86" s="20"/>
      <c r="AA86" s="20"/>
      <c r="AB86" s="20"/>
      <c r="AC86" s="20">
        <f>10000000</f>
        <v>10000000</v>
      </c>
      <c r="AD86" s="21">
        <f t="shared" si="68"/>
        <v>6.2144964089184459E-3</v>
      </c>
      <c r="AE86" s="20">
        <f t="shared" si="85"/>
        <v>13209647</v>
      </c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>
        <f>+'[1]FEBRERO 2019'!$X$1357</f>
        <v>13209647</v>
      </c>
      <c r="AU86" s="20"/>
      <c r="AV86" s="20"/>
      <c r="AW86" s="20"/>
      <c r="AX86" s="20"/>
      <c r="AY86" s="20"/>
      <c r="AZ86" s="20"/>
      <c r="BA86" s="20"/>
      <c r="BB86" s="21">
        <f t="shared" si="14"/>
        <v>0.99378550359108153</v>
      </c>
      <c r="BC86" s="20">
        <f t="shared" si="75"/>
        <v>2112408606</v>
      </c>
      <c r="BD86" s="20">
        <f t="shared" si="76"/>
        <v>0</v>
      </c>
      <c r="BE86" s="20">
        <f t="shared" si="76"/>
        <v>0</v>
      </c>
      <c r="BF86" s="20">
        <f t="shared" si="76"/>
        <v>0</v>
      </c>
      <c r="BG86" s="20">
        <f t="shared" si="76"/>
        <v>0</v>
      </c>
      <c r="BH86" s="20">
        <f t="shared" si="76"/>
        <v>0</v>
      </c>
      <c r="BI86" s="20">
        <f t="shared" si="76"/>
        <v>0</v>
      </c>
      <c r="BJ86" s="20">
        <f t="shared" si="76"/>
        <v>0</v>
      </c>
      <c r="BK86" s="20">
        <f t="shared" si="76"/>
        <v>0</v>
      </c>
      <c r="BL86" s="20">
        <f t="shared" si="76"/>
        <v>0</v>
      </c>
      <c r="BM86" s="20">
        <f t="shared" si="76"/>
        <v>0</v>
      </c>
      <c r="BN86" s="20">
        <f t="shared" si="76"/>
        <v>0</v>
      </c>
      <c r="BO86" s="20">
        <f t="shared" si="76"/>
        <v>0</v>
      </c>
      <c r="BP86" s="20">
        <f t="shared" si="76"/>
        <v>0</v>
      </c>
      <c r="BQ86" s="20">
        <f t="shared" si="76"/>
        <v>0</v>
      </c>
      <c r="BR86" s="20">
        <f t="shared" si="76"/>
        <v>2102408606</v>
      </c>
      <c r="BS86" s="20">
        <f t="shared" si="76"/>
        <v>0</v>
      </c>
      <c r="BT86" s="20">
        <f t="shared" si="77"/>
        <v>0</v>
      </c>
      <c r="BU86" s="20">
        <f t="shared" si="77"/>
        <v>0</v>
      </c>
      <c r="BV86" s="20">
        <f t="shared" si="77"/>
        <v>0</v>
      </c>
      <c r="BW86" s="20">
        <f t="shared" si="77"/>
        <v>0</v>
      </c>
      <c r="BX86" s="20"/>
      <c r="BY86" s="20">
        <f t="shared" si="78"/>
        <v>10000000</v>
      </c>
      <c r="BZ86" s="21">
        <f t="shared" si="69"/>
        <v>2.4275290225408129E-3</v>
      </c>
      <c r="CA86" s="20">
        <f t="shared" si="79"/>
        <v>5160000</v>
      </c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>
        <f>+'[1]FEBRERO 2019'!$H$1355</f>
        <v>5160000</v>
      </c>
      <c r="CQ86" s="20"/>
      <c r="CR86" s="20"/>
      <c r="CS86" s="20"/>
      <c r="CT86" s="20"/>
      <c r="CU86" s="20"/>
      <c r="CV86" s="20"/>
      <c r="CW86" s="20"/>
      <c r="CX86" s="21">
        <f t="shared" si="80"/>
        <v>0.99757247097745916</v>
      </c>
      <c r="CY86" s="20">
        <f t="shared" si="45"/>
        <v>2120458253</v>
      </c>
      <c r="CZ86" s="20">
        <f t="shared" si="81"/>
        <v>0</v>
      </c>
      <c r="DA86" s="20">
        <f t="shared" si="81"/>
        <v>0</v>
      </c>
      <c r="DB86" s="20"/>
      <c r="DC86" s="20">
        <f t="shared" si="82"/>
        <v>0</v>
      </c>
      <c r="DD86" s="20">
        <f t="shared" si="82"/>
        <v>0</v>
      </c>
      <c r="DE86" s="20">
        <f t="shared" si="82"/>
        <v>0</v>
      </c>
      <c r="DF86" s="20">
        <f t="shared" si="82"/>
        <v>0</v>
      </c>
      <c r="DG86" s="20">
        <f t="shared" si="82"/>
        <v>0</v>
      </c>
      <c r="DH86" s="20">
        <f t="shared" si="82"/>
        <v>0</v>
      </c>
      <c r="DI86" s="20">
        <f t="shared" si="82"/>
        <v>0</v>
      </c>
      <c r="DJ86" s="20">
        <f t="shared" si="82"/>
        <v>0</v>
      </c>
      <c r="DK86" s="20">
        <f t="shared" si="82"/>
        <v>0</v>
      </c>
      <c r="DL86" s="20">
        <f t="shared" si="82"/>
        <v>0</v>
      </c>
      <c r="DM86" s="20">
        <f t="shared" si="82"/>
        <v>0</v>
      </c>
      <c r="DN86" s="20">
        <f t="shared" si="82"/>
        <v>2110458253</v>
      </c>
      <c r="DO86" s="20">
        <f t="shared" si="82"/>
        <v>0</v>
      </c>
      <c r="DP86" s="20">
        <f t="shared" si="82"/>
        <v>0</v>
      </c>
      <c r="DQ86" s="20">
        <f t="shared" si="82"/>
        <v>0</v>
      </c>
      <c r="DR86" s="20">
        <f t="shared" si="82"/>
        <v>0</v>
      </c>
      <c r="DS86" s="20">
        <f t="shared" si="83"/>
        <v>0</v>
      </c>
      <c r="DT86" s="20"/>
      <c r="DU86" s="20">
        <f t="shared" si="84"/>
        <v>10000000</v>
      </c>
      <c r="DX86" s="282">
        <f t="shared" si="43"/>
        <v>2125618253</v>
      </c>
    </row>
    <row r="87" spans="1:128" ht="32.25" hidden="1" customHeight="1" x14ac:dyDescent="0.3">
      <c r="A87" s="206"/>
      <c r="B87" s="208"/>
      <c r="C87" s="163" t="s">
        <v>250</v>
      </c>
      <c r="D87" s="146" t="s">
        <v>251</v>
      </c>
      <c r="E87" s="146">
        <v>520</v>
      </c>
      <c r="F87" s="159" t="s">
        <v>131</v>
      </c>
      <c r="G87" s="20">
        <f t="shared" si="61"/>
        <v>12000000</v>
      </c>
      <c r="H87" s="29"/>
      <c r="I87" s="29"/>
      <c r="J87" s="29"/>
      <c r="K87" s="29"/>
      <c r="L87" s="29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>
        <v>12000000</v>
      </c>
      <c r="X87" s="20"/>
      <c r="Y87" s="20"/>
      <c r="Z87" s="20"/>
      <c r="AA87" s="20"/>
      <c r="AB87" s="20"/>
      <c r="AC87" s="20"/>
      <c r="AD87" s="21">
        <f t="shared" si="68"/>
        <v>0.83888891666666665</v>
      </c>
      <c r="AE87" s="20">
        <f t="shared" si="85"/>
        <v>10066667</v>
      </c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>
        <f>+'[2]ENERO 2019'!$Y$1162</f>
        <v>10066667</v>
      </c>
      <c r="AV87" s="20"/>
      <c r="AW87" s="20"/>
      <c r="AX87" s="20"/>
      <c r="AY87" s="20"/>
      <c r="AZ87" s="20"/>
      <c r="BA87" s="20"/>
      <c r="BB87" s="21">
        <f t="shared" si="14"/>
        <v>0.16111108333333335</v>
      </c>
      <c r="BC87" s="20">
        <f t="shared" si="75"/>
        <v>1933333</v>
      </c>
      <c r="BD87" s="20">
        <f t="shared" si="76"/>
        <v>0</v>
      </c>
      <c r="BE87" s="20">
        <f t="shared" si="76"/>
        <v>0</v>
      </c>
      <c r="BF87" s="20">
        <f t="shared" si="76"/>
        <v>0</v>
      </c>
      <c r="BG87" s="20">
        <f t="shared" si="76"/>
        <v>0</v>
      </c>
      <c r="BH87" s="20">
        <f t="shared" si="76"/>
        <v>0</v>
      </c>
      <c r="BI87" s="20">
        <f t="shared" si="76"/>
        <v>0</v>
      </c>
      <c r="BJ87" s="20">
        <f t="shared" si="76"/>
        <v>0</v>
      </c>
      <c r="BK87" s="20">
        <f t="shared" si="76"/>
        <v>0</v>
      </c>
      <c r="BL87" s="20">
        <f t="shared" si="76"/>
        <v>0</v>
      </c>
      <c r="BM87" s="20">
        <f t="shared" si="76"/>
        <v>0</v>
      </c>
      <c r="BN87" s="20">
        <f t="shared" si="76"/>
        <v>0</v>
      </c>
      <c r="BO87" s="20">
        <f t="shared" si="76"/>
        <v>0</v>
      </c>
      <c r="BP87" s="20">
        <f t="shared" si="76"/>
        <v>0</v>
      </c>
      <c r="BQ87" s="20">
        <f t="shared" si="76"/>
        <v>0</v>
      </c>
      <c r="BR87" s="20">
        <f t="shared" si="76"/>
        <v>0</v>
      </c>
      <c r="BS87" s="20">
        <f t="shared" si="76"/>
        <v>1933333</v>
      </c>
      <c r="BT87" s="20">
        <f t="shared" si="77"/>
        <v>0</v>
      </c>
      <c r="BU87" s="20">
        <f t="shared" si="77"/>
        <v>0</v>
      </c>
      <c r="BV87" s="20">
        <f t="shared" si="77"/>
        <v>0</v>
      </c>
      <c r="BW87" s="20">
        <f t="shared" si="77"/>
        <v>0</v>
      </c>
      <c r="BX87" s="20"/>
      <c r="BY87" s="20">
        <f t="shared" si="78"/>
        <v>0</v>
      </c>
      <c r="BZ87" s="21">
        <f t="shared" si="69"/>
        <v>0.83766358333333335</v>
      </c>
      <c r="CA87" s="20">
        <f t="shared" si="79"/>
        <v>10051963</v>
      </c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>
        <f>+'[2]ENERO 2019'!$H$1160</f>
        <v>10051963</v>
      </c>
      <c r="CR87" s="20"/>
      <c r="CS87" s="20"/>
      <c r="CT87" s="20"/>
      <c r="CU87" s="20"/>
      <c r="CV87" s="20"/>
      <c r="CW87" s="20"/>
      <c r="CX87" s="21">
        <f t="shared" si="80"/>
        <v>0.16233641666666665</v>
      </c>
      <c r="CY87" s="20">
        <f t="shared" si="45"/>
        <v>1948037</v>
      </c>
      <c r="CZ87" s="20">
        <f t="shared" si="81"/>
        <v>0</v>
      </c>
      <c r="DA87" s="20">
        <f t="shared" si="81"/>
        <v>0</v>
      </c>
      <c r="DB87" s="20"/>
      <c r="DC87" s="20">
        <f t="shared" si="82"/>
        <v>0</v>
      </c>
      <c r="DD87" s="20">
        <f t="shared" si="82"/>
        <v>0</v>
      </c>
      <c r="DE87" s="20">
        <f t="shared" si="82"/>
        <v>0</v>
      </c>
      <c r="DF87" s="20">
        <f t="shared" si="82"/>
        <v>0</v>
      </c>
      <c r="DG87" s="20">
        <f t="shared" si="82"/>
        <v>0</v>
      </c>
      <c r="DH87" s="20">
        <f t="shared" si="82"/>
        <v>0</v>
      </c>
      <c r="DI87" s="20">
        <f t="shared" si="82"/>
        <v>0</v>
      </c>
      <c r="DJ87" s="20">
        <f t="shared" si="82"/>
        <v>0</v>
      </c>
      <c r="DK87" s="20">
        <f t="shared" si="82"/>
        <v>0</v>
      </c>
      <c r="DL87" s="20">
        <f t="shared" si="82"/>
        <v>0</v>
      </c>
      <c r="DM87" s="20">
        <f t="shared" si="82"/>
        <v>0</v>
      </c>
      <c r="DN87" s="20">
        <f t="shared" si="82"/>
        <v>0</v>
      </c>
      <c r="DO87" s="20">
        <f t="shared" si="82"/>
        <v>1948037</v>
      </c>
      <c r="DP87" s="20">
        <f t="shared" si="82"/>
        <v>0</v>
      </c>
      <c r="DQ87" s="20">
        <f t="shared" si="82"/>
        <v>0</v>
      </c>
      <c r="DR87" s="20">
        <f t="shared" si="82"/>
        <v>0</v>
      </c>
      <c r="DS87" s="20">
        <f t="shared" si="83"/>
        <v>0</v>
      </c>
      <c r="DT87" s="20"/>
      <c r="DU87" s="20">
        <f t="shared" si="84"/>
        <v>0</v>
      </c>
      <c r="DX87" s="282">
        <f t="shared" si="43"/>
        <v>12000000</v>
      </c>
    </row>
    <row r="88" spans="1:128" ht="34.5" hidden="1" customHeight="1" x14ac:dyDescent="0.3">
      <c r="A88" s="206"/>
      <c r="B88" s="208"/>
      <c r="C88" s="163" t="s">
        <v>252</v>
      </c>
      <c r="D88" s="146" t="s">
        <v>253</v>
      </c>
      <c r="E88" s="146">
        <v>520</v>
      </c>
      <c r="F88" s="159" t="s">
        <v>131</v>
      </c>
      <c r="G88" s="20">
        <f t="shared" si="61"/>
        <v>265000000</v>
      </c>
      <c r="H88" s="29"/>
      <c r="I88" s="20">
        <v>250000000</v>
      </c>
      <c r="J88" s="29"/>
      <c r="K88" s="29"/>
      <c r="L88" s="29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>
        <v>15000000</v>
      </c>
      <c r="AD88" s="21">
        <f t="shared" si="68"/>
        <v>0</v>
      </c>
      <c r="AE88" s="20">
        <f t="shared" si="85"/>
        <v>0</v>
      </c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1">
        <f t="shared" si="14"/>
        <v>1</v>
      </c>
      <c r="BC88" s="20">
        <f t="shared" si="75"/>
        <v>265000000</v>
      </c>
      <c r="BD88" s="20">
        <f t="shared" si="76"/>
        <v>0</v>
      </c>
      <c r="BE88" s="20">
        <f t="shared" si="76"/>
        <v>250000000</v>
      </c>
      <c r="BF88" s="20">
        <f t="shared" si="76"/>
        <v>0</v>
      </c>
      <c r="BG88" s="20">
        <f t="shared" si="76"/>
        <v>0</v>
      </c>
      <c r="BH88" s="20">
        <f t="shared" si="76"/>
        <v>0</v>
      </c>
      <c r="BI88" s="20">
        <f t="shared" si="76"/>
        <v>0</v>
      </c>
      <c r="BJ88" s="20">
        <f t="shared" si="76"/>
        <v>0</v>
      </c>
      <c r="BK88" s="20">
        <f t="shared" si="76"/>
        <v>0</v>
      </c>
      <c r="BL88" s="20">
        <f t="shared" si="76"/>
        <v>0</v>
      </c>
      <c r="BM88" s="20">
        <f t="shared" si="76"/>
        <v>0</v>
      </c>
      <c r="BN88" s="20">
        <f t="shared" si="76"/>
        <v>0</v>
      </c>
      <c r="BO88" s="20">
        <f t="shared" si="76"/>
        <v>0</v>
      </c>
      <c r="BP88" s="20">
        <f t="shared" si="76"/>
        <v>0</v>
      </c>
      <c r="BQ88" s="20">
        <f t="shared" si="76"/>
        <v>0</v>
      </c>
      <c r="BR88" s="20">
        <f t="shared" si="76"/>
        <v>0</v>
      </c>
      <c r="BS88" s="20">
        <f t="shared" si="76"/>
        <v>0</v>
      </c>
      <c r="BT88" s="20">
        <f t="shared" si="77"/>
        <v>0</v>
      </c>
      <c r="BU88" s="20">
        <f t="shared" si="77"/>
        <v>0</v>
      </c>
      <c r="BV88" s="20">
        <f t="shared" si="77"/>
        <v>0</v>
      </c>
      <c r="BW88" s="20">
        <f t="shared" si="77"/>
        <v>0</v>
      </c>
      <c r="BX88" s="20"/>
      <c r="BY88" s="20">
        <f t="shared" si="78"/>
        <v>15000000</v>
      </c>
      <c r="BZ88" s="21">
        <f t="shared" si="69"/>
        <v>0</v>
      </c>
      <c r="CA88" s="20">
        <f t="shared" si="79"/>
        <v>0</v>
      </c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1">
        <f t="shared" si="80"/>
        <v>1</v>
      </c>
      <c r="CY88" s="20">
        <f t="shared" si="45"/>
        <v>265000000</v>
      </c>
      <c r="CZ88" s="20">
        <f t="shared" si="81"/>
        <v>0</v>
      </c>
      <c r="DA88" s="20">
        <f t="shared" si="81"/>
        <v>250000000</v>
      </c>
      <c r="DB88" s="20"/>
      <c r="DC88" s="20">
        <f t="shared" si="82"/>
        <v>0</v>
      </c>
      <c r="DD88" s="20">
        <f t="shared" si="82"/>
        <v>0</v>
      </c>
      <c r="DE88" s="20">
        <f t="shared" si="82"/>
        <v>0</v>
      </c>
      <c r="DF88" s="20">
        <f t="shared" si="82"/>
        <v>0</v>
      </c>
      <c r="DG88" s="20">
        <f t="shared" si="82"/>
        <v>0</v>
      </c>
      <c r="DH88" s="20">
        <f t="shared" si="82"/>
        <v>0</v>
      </c>
      <c r="DI88" s="20">
        <f t="shared" si="82"/>
        <v>0</v>
      </c>
      <c r="DJ88" s="20">
        <f t="shared" si="82"/>
        <v>0</v>
      </c>
      <c r="DK88" s="20">
        <f t="shared" si="82"/>
        <v>0</v>
      </c>
      <c r="DL88" s="20">
        <f t="shared" si="82"/>
        <v>0</v>
      </c>
      <c r="DM88" s="20">
        <f t="shared" si="82"/>
        <v>0</v>
      </c>
      <c r="DN88" s="20">
        <f t="shared" si="82"/>
        <v>0</v>
      </c>
      <c r="DO88" s="20">
        <f t="shared" si="82"/>
        <v>0</v>
      </c>
      <c r="DP88" s="20">
        <f t="shared" si="82"/>
        <v>0</v>
      </c>
      <c r="DQ88" s="20">
        <f t="shared" si="82"/>
        <v>0</v>
      </c>
      <c r="DR88" s="20">
        <f t="shared" si="82"/>
        <v>0</v>
      </c>
      <c r="DS88" s="20">
        <f t="shared" si="83"/>
        <v>0</v>
      </c>
      <c r="DT88" s="20"/>
      <c r="DU88" s="20">
        <f t="shared" si="84"/>
        <v>15000000</v>
      </c>
      <c r="DX88" s="282">
        <f t="shared" si="43"/>
        <v>265000000</v>
      </c>
    </row>
    <row r="89" spans="1:128" ht="31.5" hidden="1" customHeight="1" x14ac:dyDescent="0.3">
      <c r="A89" s="206"/>
      <c r="B89" s="208"/>
      <c r="C89" s="163" t="s">
        <v>254</v>
      </c>
      <c r="D89" s="146" t="s">
        <v>255</v>
      </c>
      <c r="E89" s="146">
        <v>520</v>
      </c>
      <c r="F89" s="159" t="s">
        <v>131</v>
      </c>
      <c r="G89" s="20">
        <f t="shared" si="61"/>
        <v>0</v>
      </c>
      <c r="H89" s="29"/>
      <c r="I89" s="20"/>
      <c r="J89" s="20"/>
      <c r="K89" s="29"/>
      <c r="L89" s="29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1" t="e">
        <f t="shared" si="68"/>
        <v>#DIV/0!</v>
      </c>
      <c r="AE89" s="20">
        <f t="shared" si="85"/>
        <v>0</v>
      </c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1" t="e">
        <f t="shared" si="14"/>
        <v>#DIV/0!</v>
      </c>
      <c r="BC89" s="20">
        <f t="shared" si="75"/>
        <v>0</v>
      </c>
      <c r="BD89" s="20">
        <f t="shared" si="76"/>
        <v>0</v>
      </c>
      <c r="BE89" s="20">
        <f t="shared" si="76"/>
        <v>0</v>
      </c>
      <c r="BF89" s="20">
        <f t="shared" si="76"/>
        <v>0</v>
      </c>
      <c r="BG89" s="20">
        <f t="shared" si="76"/>
        <v>0</v>
      </c>
      <c r="BH89" s="20">
        <f t="shared" si="76"/>
        <v>0</v>
      </c>
      <c r="BI89" s="20">
        <f t="shared" si="76"/>
        <v>0</v>
      </c>
      <c r="BJ89" s="20">
        <f t="shared" si="76"/>
        <v>0</v>
      </c>
      <c r="BK89" s="20">
        <f t="shared" si="76"/>
        <v>0</v>
      </c>
      <c r="BL89" s="20">
        <f t="shared" si="76"/>
        <v>0</v>
      </c>
      <c r="BM89" s="20">
        <f t="shared" si="76"/>
        <v>0</v>
      </c>
      <c r="BN89" s="20">
        <f t="shared" si="76"/>
        <v>0</v>
      </c>
      <c r="BO89" s="20">
        <f t="shared" si="76"/>
        <v>0</v>
      </c>
      <c r="BP89" s="20">
        <f t="shared" si="76"/>
        <v>0</v>
      </c>
      <c r="BQ89" s="20">
        <f t="shared" si="76"/>
        <v>0</v>
      </c>
      <c r="BR89" s="20">
        <f t="shared" si="76"/>
        <v>0</v>
      </c>
      <c r="BS89" s="20">
        <f t="shared" si="76"/>
        <v>0</v>
      </c>
      <c r="BT89" s="20">
        <f t="shared" si="77"/>
        <v>0</v>
      </c>
      <c r="BU89" s="20">
        <f t="shared" si="77"/>
        <v>0</v>
      </c>
      <c r="BV89" s="20">
        <f t="shared" si="77"/>
        <v>0</v>
      </c>
      <c r="BW89" s="20">
        <f t="shared" si="77"/>
        <v>0</v>
      </c>
      <c r="BX89" s="20"/>
      <c r="BY89" s="20">
        <f t="shared" si="78"/>
        <v>0</v>
      </c>
      <c r="BZ89" s="21" t="e">
        <f t="shared" si="69"/>
        <v>#DIV/0!</v>
      </c>
      <c r="CA89" s="20">
        <f t="shared" si="79"/>
        <v>0</v>
      </c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1" t="e">
        <f t="shared" si="80"/>
        <v>#DIV/0!</v>
      </c>
      <c r="CY89" s="20">
        <f t="shared" si="45"/>
        <v>0</v>
      </c>
      <c r="CZ89" s="20">
        <f t="shared" si="81"/>
        <v>0</v>
      </c>
      <c r="DA89" s="20">
        <f t="shared" si="81"/>
        <v>0</v>
      </c>
      <c r="DB89" s="20"/>
      <c r="DC89" s="20">
        <f t="shared" si="82"/>
        <v>0</v>
      </c>
      <c r="DD89" s="20">
        <f t="shared" si="82"/>
        <v>0</v>
      </c>
      <c r="DE89" s="20">
        <f t="shared" si="82"/>
        <v>0</v>
      </c>
      <c r="DF89" s="20">
        <f t="shared" si="82"/>
        <v>0</v>
      </c>
      <c r="DG89" s="20">
        <f t="shared" si="82"/>
        <v>0</v>
      </c>
      <c r="DH89" s="20">
        <f t="shared" si="82"/>
        <v>0</v>
      </c>
      <c r="DI89" s="20">
        <f t="shared" si="82"/>
        <v>0</v>
      </c>
      <c r="DJ89" s="20">
        <f t="shared" si="82"/>
        <v>0</v>
      </c>
      <c r="DK89" s="20">
        <f t="shared" si="82"/>
        <v>0</v>
      </c>
      <c r="DL89" s="20">
        <f t="shared" si="82"/>
        <v>0</v>
      </c>
      <c r="DM89" s="20">
        <f t="shared" si="82"/>
        <v>0</v>
      </c>
      <c r="DN89" s="20">
        <f t="shared" si="82"/>
        <v>0</v>
      </c>
      <c r="DO89" s="20">
        <f t="shared" si="82"/>
        <v>0</v>
      </c>
      <c r="DP89" s="20">
        <f t="shared" si="82"/>
        <v>0</v>
      </c>
      <c r="DQ89" s="20">
        <f t="shared" si="82"/>
        <v>0</v>
      </c>
      <c r="DR89" s="20">
        <f t="shared" si="82"/>
        <v>0</v>
      </c>
      <c r="DS89" s="20">
        <f t="shared" si="83"/>
        <v>0</v>
      </c>
      <c r="DT89" s="20"/>
      <c r="DU89" s="20">
        <f t="shared" si="84"/>
        <v>0</v>
      </c>
      <c r="DX89" s="282">
        <f t="shared" si="43"/>
        <v>0</v>
      </c>
    </row>
    <row r="90" spans="1:128" ht="72" hidden="1" customHeight="1" x14ac:dyDescent="0.3">
      <c r="A90" s="206"/>
      <c r="B90" s="208"/>
      <c r="C90" s="163" t="s">
        <v>256</v>
      </c>
      <c r="D90" s="146" t="s">
        <v>257</v>
      </c>
      <c r="E90" s="146">
        <v>520</v>
      </c>
      <c r="F90" s="159" t="s">
        <v>258</v>
      </c>
      <c r="G90" s="20">
        <f t="shared" si="61"/>
        <v>538900527</v>
      </c>
      <c r="H90" s="29"/>
      <c r="I90" s="29">
        <v>100000000</v>
      </c>
      <c r="J90" s="29"/>
      <c r="K90" s="29"/>
      <c r="L90" s="29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>
        <v>10000000</v>
      </c>
      <c r="X90" s="20"/>
      <c r="Y90" s="20"/>
      <c r="Z90" s="20"/>
      <c r="AA90" s="20"/>
      <c r="AB90" s="20"/>
      <c r="AC90" s="20">
        <f>428900527</f>
        <v>428900527</v>
      </c>
      <c r="AD90" s="21">
        <f t="shared" si="68"/>
        <v>0.87140386114337576</v>
      </c>
      <c r="AE90" s="20">
        <f t="shared" si="85"/>
        <v>469600000</v>
      </c>
      <c r="AF90" s="20"/>
      <c r="AG90" s="20">
        <f>+'[2]ENERO 2019'!$K$1182</f>
        <v>100000000</v>
      </c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>
        <f>+'[2]ENERO 2019'!$Y$1182</f>
        <v>10000000</v>
      </c>
      <c r="AV90" s="20"/>
      <c r="AW90" s="20"/>
      <c r="AX90" s="20"/>
      <c r="AY90" s="20"/>
      <c r="AZ90" s="20"/>
      <c r="BA90" s="20">
        <f>+'[2]ENERO 2019'!$AF$1182</f>
        <v>359600000</v>
      </c>
      <c r="BB90" s="21">
        <f t="shared" si="14"/>
        <v>0.12859613885662424</v>
      </c>
      <c r="BC90" s="20">
        <f t="shared" si="75"/>
        <v>69300527</v>
      </c>
      <c r="BD90" s="20">
        <f t="shared" si="76"/>
        <v>0</v>
      </c>
      <c r="BE90" s="20">
        <f t="shared" si="76"/>
        <v>0</v>
      </c>
      <c r="BF90" s="20">
        <f t="shared" si="76"/>
        <v>0</v>
      </c>
      <c r="BG90" s="20">
        <f t="shared" si="76"/>
        <v>0</v>
      </c>
      <c r="BH90" s="20">
        <f t="shared" si="76"/>
        <v>0</v>
      </c>
      <c r="BI90" s="20">
        <f t="shared" si="76"/>
        <v>0</v>
      </c>
      <c r="BJ90" s="20">
        <f t="shared" si="76"/>
        <v>0</v>
      </c>
      <c r="BK90" s="20">
        <f t="shared" si="76"/>
        <v>0</v>
      </c>
      <c r="BL90" s="20">
        <f t="shared" si="76"/>
        <v>0</v>
      </c>
      <c r="BM90" s="20">
        <f t="shared" si="76"/>
        <v>0</v>
      </c>
      <c r="BN90" s="20">
        <f t="shared" si="76"/>
        <v>0</v>
      </c>
      <c r="BO90" s="20">
        <f t="shared" si="76"/>
        <v>0</v>
      </c>
      <c r="BP90" s="20">
        <f t="shared" si="76"/>
        <v>0</v>
      </c>
      <c r="BQ90" s="20">
        <f t="shared" si="76"/>
        <v>0</v>
      </c>
      <c r="BR90" s="20">
        <f t="shared" si="76"/>
        <v>0</v>
      </c>
      <c r="BS90" s="20">
        <f t="shared" si="76"/>
        <v>0</v>
      </c>
      <c r="BT90" s="20">
        <f t="shared" si="77"/>
        <v>0</v>
      </c>
      <c r="BU90" s="20">
        <f t="shared" si="77"/>
        <v>0</v>
      </c>
      <c r="BV90" s="20">
        <f t="shared" si="77"/>
        <v>0</v>
      </c>
      <c r="BW90" s="20">
        <f t="shared" si="77"/>
        <v>0</v>
      </c>
      <c r="BX90" s="20"/>
      <c r="BY90" s="20">
        <f t="shared" si="78"/>
        <v>69300527</v>
      </c>
      <c r="BZ90" s="21">
        <f t="shared" si="69"/>
        <v>0.58060498241078917</v>
      </c>
      <c r="CA90" s="20">
        <f t="shared" si="79"/>
        <v>312888331</v>
      </c>
      <c r="CB90" s="20"/>
      <c r="CC90" s="20">
        <f>+'[1]FEBRERO 2019'!$H$1419</f>
        <v>98693330</v>
      </c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>
        <f>+'[2]ENERO 2019'!$H$1224</f>
        <v>6860000</v>
      </c>
      <c r="CR90" s="20"/>
      <c r="CS90" s="20"/>
      <c r="CT90" s="20"/>
      <c r="CU90" s="20"/>
      <c r="CV90" s="20"/>
      <c r="CW90" s="20">
        <f>+'[1]FEBRERO 2019'!$H$1388+'[1]FEBRERO 2019'!$H$1395+'[1]FEBRERO 2019'!$H$1404+'[1]FEBRERO 2019'!$H$1416+'[1]FEBRERO 2019'!$H$1434</f>
        <v>207335001</v>
      </c>
      <c r="CX90" s="21">
        <f t="shared" si="80"/>
        <v>0.41939501758921083</v>
      </c>
      <c r="CY90" s="20">
        <f t="shared" si="45"/>
        <v>226012196</v>
      </c>
      <c r="CZ90" s="20">
        <f t="shared" si="81"/>
        <v>0</v>
      </c>
      <c r="DA90" s="20">
        <f t="shared" si="81"/>
        <v>1306670</v>
      </c>
      <c r="DB90" s="20"/>
      <c r="DC90" s="20">
        <f t="shared" si="82"/>
        <v>0</v>
      </c>
      <c r="DD90" s="20">
        <f t="shared" si="82"/>
        <v>0</v>
      </c>
      <c r="DE90" s="20">
        <f t="shared" si="82"/>
        <v>0</v>
      </c>
      <c r="DF90" s="20">
        <f t="shared" si="82"/>
        <v>0</v>
      </c>
      <c r="DG90" s="20">
        <f t="shared" si="82"/>
        <v>0</v>
      </c>
      <c r="DH90" s="20">
        <f t="shared" si="82"/>
        <v>0</v>
      </c>
      <c r="DI90" s="20">
        <f t="shared" si="82"/>
        <v>0</v>
      </c>
      <c r="DJ90" s="20">
        <f t="shared" si="82"/>
        <v>0</v>
      </c>
      <c r="DK90" s="20">
        <f t="shared" si="82"/>
        <v>0</v>
      </c>
      <c r="DL90" s="20">
        <f t="shared" si="82"/>
        <v>0</v>
      </c>
      <c r="DM90" s="20">
        <f t="shared" si="82"/>
        <v>0</v>
      </c>
      <c r="DN90" s="20">
        <f t="shared" si="82"/>
        <v>0</v>
      </c>
      <c r="DO90" s="20">
        <f t="shared" si="82"/>
        <v>3140000</v>
      </c>
      <c r="DP90" s="20">
        <f t="shared" si="82"/>
        <v>0</v>
      </c>
      <c r="DQ90" s="20">
        <f t="shared" si="82"/>
        <v>0</v>
      </c>
      <c r="DR90" s="20">
        <f t="shared" si="82"/>
        <v>0</v>
      </c>
      <c r="DS90" s="20">
        <f t="shared" si="83"/>
        <v>0</v>
      </c>
      <c r="DT90" s="20"/>
      <c r="DU90" s="20">
        <f t="shared" si="84"/>
        <v>221565526</v>
      </c>
      <c r="DX90" s="282">
        <f t="shared" si="43"/>
        <v>538900527</v>
      </c>
    </row>
    <row r="91" spans="1:128" ht="31.5" hidden="1" customHeight="1" x14ac:dyDescent="0.3">
      <c r="A91" s="141"/>
      <c r="B91" s="208"/>
      <c r="C91" s="163" t="s">
        <v>259</v>
      </c>
      <c r="D91" s="161" t="s">
        <v>260</v>
      </c>
      <c r="E91" s="146">
        <v>520</v>
      </c>
      <c r="F91" s="159" t="s">
        <v>261</v>
      </c>
      <c r="G91" s="20">
        <f t="shared" si="61"/>
        <v>10000000</v>
      </c>
      <c r="H91" s="29"/>
      <c r="I91" s="29"/>
      <c r="J91" s="29"/>
      <c r="K91" s="29"/>
      <c r="L91" s="29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>
        <v>10000000</v>
      </c>
      <c r="X91" s="20"/>
      <c r="Y91" s="20"/>
      <c r="Z91" s="20"/>
      <c r="AA91" s="20"/>
      <c r="AB91" s="20"/>
      <c r="AC91" s="20"/>
      <c r="AD91" s="21">
        <f t="shared" si="68"/>
        <v>0.115</v>
      </c>
      <c r="AE91" s="20">
        <f t="shared" si="85"/>
        <v>1150000</v>
      </c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>
        <f>+'[1]FEBRERO 2019'!$Y$1441</f>
        <v>1150000</v>
      </c>
      <c r="AV91" s="20"/>
      <c r="AW91" s="20"/>
      <c r="AX91" s="20"/>
      <c r="AY91" s="20"/>
      <c r="AZ91" s="20"/>
      <c r="BA91" s="20"/>
      <c r="BB91" s="21">
        <f t="shared" si="14"/>
        <v>0.88500000000000001</v>
      </c>
      <c r="BC91" s="20">
        <f t="shared" si="75"/>
        <v>8850000</v>
      </c>
      <c r="BD91" s="20">
        <f t="shared" si="76"/>
        <v>0</v>
      </c>
      <c r="BE91" s="20">
        <f t="shared" si="76"/>
        <v>0</v>
      </c>
      <c r="BF91" s="20">
        <f t="shared" si="76"/>
        <v>0</v>
      </c>
      <c r="BG91" s="20">
        <f t="shared" si="76"/>
        <v>0</v>
      </c>
      <c r="BH91" s="20">
        <f t="shared" si="76"/>
        <v>0</v>
      </c>
      <c r="BI91" s="20">
        <f t="shared" si="76"/>
        <v>0</v>
      </c>
      <c r="BJ91" s="20">
        <f t="shared" si="76"/>
        <v>0</v>
      </c>
      <c r="BK91" s="20">
        <f t="shared" si="76"/>
        <v>0</v>
      </c>
      <c r="BL91" s="20">
        <f t="shared" si="76"/>
        <v>0</v>
      </c>
      <c r="BM91" s="20">
        <f t="shared" si="76"/>
        <v>0</v>
      </c>
      <c r="BN91" s="20">
        <f t="shared" si="76"/>
        <v>0</v>
      </c>
      <c r="BO91" s="20">
        <f t="shared" si="76"/>
        <v>0</v>
      </c>
      <c r="BP91" s="20">
        <f t="shared" si="76"/>
        <v>0</v>
      </c>
      <c r="BQ91" s="20">
        <f t="shared" si="76"/>
        <v>0</v>
      </c>
      <c r="BR91" s="20">
        <f t="shared" si="76"/>
        <v>0</v>
      </c>
      <c r="BS91" s="20">
        <f t="shared" si="76"/>
        <v>8850000</v>
      </c>
      <c r="BT91" s="20">
        <f t="shared" si="77"/>
        <v>0</v>
      </c>
      <c r="BU91" s="20">
        <f t="shared" si="77"/>
        <v>0</v>
      </c>
      <c r="BV91" s="20">
        <f t="shared" si="77"/>
        <v>0</v>
      </c>
      <c r="BW91" s="20">
        <f t="shared" si="77"/>
        <v>0</v>
      </c>
      <c r="BX91" s="20"/>
      <c r="BY91" s="20">
        <f t="shared" si="78"/>
        <v>0</v>
      </c>
      <c r="BZ91" s="21">
        <f t="shared" si="69"/>
        <v>0.115</v>
      </c>
      <c r="CA91" s="20">
        <f t="shared" si="79"/>
        <v>1150000</v>
      </c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>
        <f>+'[1]FEBRERO 2019'!$H$1439</f>
        <v>1150000</v>
      </c>
      <c r="CR91" s="20"/>
      <c r="CS91" s="20"/>
      <c r="CT91" s="20"/>
      <c r="CU91" s="20"/>
      <c r="CV91" s="20"/>
      <c r="CW91" s="20"/>
      <c r="CX91" s="21">
        <f t="shared" si="80"/>
        <v>0.88500000000000001</v>
      </c>
      <c r="CY91" s="20">
        <f t="shared" si="45"/>
        <v>8850000</v>
      </c>
      <c r="CZ91" s="20">
        <f t="shared" si="81"/>
        <v>0</v>
      </c>
      <c r="DA91" s="20">
        <f t="shared" si="81"/>
        <v>0</v>
      </c>
      <c r="DB91" s="20"/>
      <c r="DC91" s="20">
        <f t="shared" si="82"/>
        <v>0</v>
      </c>
      <c r="DD91" s="20">
        <f t="shared" si="82"/>
        <v>0</v>
      </c>
      <c r="DE91" s="20">
        <f t="shared" si="82"/>
        <v>0</v>
      </c>
      <c r="DF91" s="20">
        <f t="shared" si="82"/>
        <v>0</v>
      </c>
      <c r="DG91" s="20">
        <f t="shared" si="82"/>
        <v>0</v>
      </c>
      <c r="DH91" s="20">
        <f t="shared" si="82"/>
        <v>0</v>
      </c>
      <c r="DI91" s="20">
        <f t="shared" si="82"/>
        <v>0</v>
      </c>
      <c r="DJ91" s="20">
        <f t="shared" si="82"/>
        <v>0</v>
      </c>
      <c r="DK91" s="20">
        <f t="shared" si="82"/>
        <v>0</v>
      </c>
      <c r="DL91" s="20">
        <f t="shared" si="82"/>
        <v>0</v>
      </c>
      <c r="DM91" s="20">
        <f t="shared" si="82"/>
        <v>0</v>
      </c>
      <c r="DN91" s="20">
        <f t="shared" si="82"/>
        <v>0</v>
      </c>
      <c r="DO91" s="20">
        <f t="shared" si="82"/>
        <v>8850000</v>
      </c>
      <c r="DP91" s="20">
        <f t="shared" si="82"/>
        <v>0</v>
      </c>
      <c r="DQ91" s="20">
        <f t="shared" si="82"/>
        <v>0</v>
      </c>
      <c r="DR91" s="20">
        <f t="shared" si="82"/>
        <v>0</v>
      </c>
      <c r="DS91" s="20">
        <f t="shared" si="83"/>
        <v>0</v>
      </c>
      <c r="DT91" s="20"/>
      <c r="DU91" s="20">
        <f t="shared" si="84"/>
        <v>0</v>
      </c>
      <c r="DX91" s="282">
        <f t="shared" si="43"/>
        <v>10000000</v>
      </c>
    </row>
    <row r="92" spans="1:128" ht="31.5" hidden="1" customHeight="1" x14ac:dyDescent="0.3">
      <c r="A92" s="141"/>
      <c r="B92" s="208"/>
      <c r="C92" s="163" t="s">
        <v>262</v>
      </c>
      <c r="D92" s="161" t="s">
        <v>263</v>
      </c>
      <c r="E92" s="146">
        <v>520</v>
      </c>
      <c r="F92" s="159" t="s">
        <v>131</v>
      </c>
      <c r="G92" s="20">
        <f t="shared" si="61"/>
        <v>10000000</v>
      </c>
      <c r="H92" s="29"/>
      <c r="I92" s="29"/>
      <c r="J92" s="29"/>
      <c r="K92" s="29"/>
      <c r="L92" s="29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>
        <v>10000000</v>
      </c>
      <c r="X92" s="20"/>
      <c r="Y92" s="20"/>
      <c r="Z92" s="20"/>
      <c r="AA92" s="20"/>
      <c r="AB92" s="20"/>
      <c r="AC92" s="20"/>
      <c r="AD92" s="21">
        <f t="shared" si="68"/>
        <v>0</v>
      </c>
      <c r="AE92" s="20">
        <f t="shared" si="85"/>
        <v>0</v>
      </c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1">
        <f t="shared" si="14"/>
        <v>1</v>
      </c>
      <c r="BC92" s="20">
        <f t="shared" si="75"/>
        <v>10000000</v>
      </c>
      <c r="BD92" s="20">
        <f t="shared" si="76"/>
        <v>0</v>
      </c>
      <c r="BE92" s="20">
        <f t="shared" si="76"/>
        <v>0</v>
      </c>
      <c r="BF92" s="20">
        <f t="shared" si="76"/>
        <v>0</v>
      </c>
      <c r="BG92" s="20">
        <f t="shared" si="76"/>
        <v>0</v>
      </c>
      <c r="BH92" s="20">
        <f t="shared" si="76"/>
        <v>0</v>
      </c>
      <c r="BI92" s="20">
        <f t="shared" si="76"/>
        <v>0</v>
      </c>
      <c r="BJ92" s="20">
        <f t="shared" si="76"/>
        <v>0</v>
      </c>
      <c r="BK92" s="20">
        <f t="shared" si="76"/>
        <v>0</v>
      </c>
      <c r="BL92" s="20">
        <f t="shared" si="76"/>
        <v>0</v>
      </c>
      <c r="BM92" s="20">
        <f t="shared" si="76"/>
        <v>0</v>
      </c>
      <c r="BN92" s="20">
        <f t="shared" si="76"/>
        <v>0</v>
      </c>
      <c r="BO92" s="20">
        <f t="shared" si="76"/>
        <v>0</v>
      </c>
      <c r="BP92" s="20">
        <f t="shared" si="76"/>
        <v>0</v>
      </c>
      <c r="BQ92" s="20">
        <f t="shared" si="76"/>
        <v>0</v>
      </c>
      <c r="BR92" s="20">
        <f t="shared" si="76"/>
        <v>0</v>
      </c>
      <c r="BS92" s="20">
        <f t="shared" si="76"/>
        <v>10000000</v>
      </c>
      <c r="BT92" s="20">
        <f t="shared" si="77"/>
        <v>0</v>
      </c>
      <c r="BU92" s="20">
        <f t="shared" si="77"/>
        <v>0</v>
      </c>
      <c r="BV92" s="20">
        <f t="shared" si="77"/>
        <v>0</v>
      </c>
      <c r="BW92" s="20">
        <f t="shared" si="77"/>
        <v>0</v>
      </c>
      <c r="BX92" s="20"/>
      <c r="BY92" s="20">
        <f t="shared" si="78"/>
        <v>0</v>
      </c>
      <c r="BZ92" s="21">
        <f t="shared" si="69"/>
        <v>0</v>
      </c>
      <c r="CA92" s="20">
        <f t="shared" si="79"/>
        <v>0</v>
      </c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1">
        <f t="shared" si="80"/>
        <v>1</v>
      </c>
      <c r="CY92" s="20">
        <f t="shared" si="45"/>
        <v>10000000</v>
      </c>
      <c r="CZ92" s="20">
        <f t="shared" si="81"/>
        <v>0</v>
      </c>
      <c r="DA92" s="20">
        <f t="shared" si="81"/>
        <v>0</v>
      </c>
      <c r="DB92" s="20"/>
      <c r="DC92" s="20">
        <f t="shared" si="82"/>
        <v>0</v>
      </c>
      <c r="DD92" s="20">
        <f t="shared" si="82"/>
        <v>0</v>
      </c>
      <c r="DE92" s="20">
        <f t="shared" si="82"/>
        <v>0</v>
      </c>
      <c r="DF92" s="20">
        <f t="shared" si="82"/>
        <v>0</v>
      </c>
      <c r="DG92" s="20">
        <f t="shared" si="82"/>
        <v>0</v>
      </c>
      <c r="DH92" s="20">
        <f t="shared" si="82"/>
        <v>0</v>
      </c>
      <c r="DI92" s="20">
        <f t="shared" si="82"/>
        <v>0</v>
      </c>
      <c r="DJ92" s="20">
        <f t="shared" si="82"/>
        <v>0</v>
      </c>
      <c r="DK92" s="20">
        <f t="shared" si="82"/>
        <v>0</v>
      </c>
      <c r="DL92" s="20">
        <f t="shared" si="82"/>
        <v>0</v>
      </c>
      <c r="DM92" s="20">
        <f t="shared" si="82"/>
        <v>0</v>
      </c>
      <c r="DN92" s="20">
        <f t="shared" si="82"/>
        <v>0</v>
      </c>
      <c r="DO92" s="20">
        <f t="shared" si="82"/>
        <v>10000000</v>
      </c>
      <c r="DP92" s="20">
        <f t="shared" si="82"/>
        <v>0</v>
      </c>
      <c r="DQ92" s="20">
        <f t="shared" si="82"/>
        <v>0</v>
      </c>
      <c r="DR92" s="20">
        <f t="shared" si="82"/>
        <v>0</v>
      </c>
      <c r="DS92" s="20">
        <f t="shared" si="83"/>
        <v>0</v>
      </c>
      <c r="DT92" s="20"/>
      <c r="DU92" s="20">
        <f t="shared" si="84"/>
        <v>0</v>
      </c>
      <c r="DX92" s="282">
        <f t="shared" si="43"/>
        <v>10000000</v>
      </c>
    </row>
    <row r="93" spans="1:128" ht="31.5" hidden="1" customHeight="1" x14ac:dyDescent="0.3">
      <c r="A93" s="141"/>
      <c r="B93" s="143"/>
      <c r="C93" s="167" t="s">
        <v>264</v>
      </c>
      <c r="D93" s="161" t="s">
        <v>265</v>
      </c>
      <c r="E93" s="161">
        <v>520</v>
      </c>
      <c r="F93" s="159" t="s">
        <v>131</v>
      </c>
      <c r="G93" s="20">
        <f t="shared" si="61"/>
        <v>30000000</v>
      </c>
      <c r="H93" s="29"/>
      <c r="I93" s="29"/>
      <c r="J93" s="29"/>
      <c r="K93" s="29"/>
      <c r="L93" s="29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>
        <v>30000000</v>
      </c>
      <c r="Y93" s="20"/>
      <c r="Z93" s="20"/>
      <c r="AA93" s="20"/>
      <c r="AB93" s="20"/>
      <c r="AC93" s="20"/>
      <c r="AD93" s="21">
        <f t="shared" si="68"/>
        <v>0</v>
      </c>
      <c r="AE93" s="20">
        <f t="shared" si="85"/>
        <v>0</v>
      </c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1">
        <f t="shared" si="14"/>
        <v>1</v>
      </c>
      <c r="BC93" s="20">
        <f t="shared" si="75"/>
        <v>30000000</v>
      </c>
      <c r="BD93" s="20">
        <f t="shared" si="76"/>
        <v>0</v>
      </c>
      <c r="BE93" s="20">
        <f t="shared" si="76"/>
        <v>0</v>
      </c>
      <c r="BF93" s="20">
        <f t="shared" si="76"/>
        <v>0</v>
      </c>
      <c r="BG93" s="20">
        <f t="shared" si="76"/>
        <v>0</v>
      </c>
      <c r="BH93" s="20">
        <f t="shared" si="76"/>
        <v>0</v>
      </c>
      <c r="BI93" s="20">
        <f t="shared" si="76"/>
        <v>0</v>
      </c>
      <c r="BJ93" s="20">
        <f t="shared" si="76"/>
        <v>0</v>
      </c>
      <c r="BK93" s="20">
        <f t="shared" si="76"/>
        <v>0</v>
      </c>
      <c r="BL93" s="20">
        <f t="shared" si="76"/>
        <v>0</v>
      </c>
      <c r="BM93" s="20">
        <f t="shared" si="76"/>
        <v>0</v>
      </c>
      <c r="BN93" s="20">
        <f t="shared" si="76"/>
        <v>0</v>
      </c>
      <c r="BO93" s="20">
        <f t="shared" si="76"/>
        <v>0</v>
      </c>
      <c r="BP93" s="20">
        <f t="shared" si="76"/>
        <v>0</v>
      </c>
      <c r="BQ93" s="20">
        <f t="shared" si="76"/>
        <v>0</v>
      </c>
      <c r="BR93" s="20">
        <f t="shared" si="76"/>
        <v>0</v>
      </c>
      <c r="BS93" s="20">
        <f t="shared" si="76"/>
        <v>0</v>
      </c>
      <c r="BT93" s="20">
        <f t="shared" si="77"/>
        <v>30000000</v>
      </c>
      <c r="BU93" s="20">
        <f t="shared" si="77"/>
        <v>0</v>
      </c>
      <c r="BV93" s="20">
        <f t="shared" si="77"/>
        <v>0</v>
      </c>
      <c r="BW93" s="20">
        <f t="shared" si="77"/>
        <v>0</v>
      </c>
      <c r="BX93" s="20"/>
      <c r="BY93" s="20">
        <f t="shared" si="78"/>
        <v>0</v>
      </c>
      <c r="BZ93" s="21">
        <f t="shared" si="69"/>
        <v>0</v>
      </c>
      <c r="CA93" s="20">
        <f t="shared" si="79"/>
        <v>0</v>
      </c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1">
        <f t="shared" si="80"/>
        <v>1</v>
      </c>
      <c r="CY93" s="20">
        <f t="shared" si="45"/>
        <v>30000000</v>
      </c>
      <c r="CZ93" s="20">
        <f t="shared" si="81"/>
        <v>0</v>
      </c>
      <c r="DA93" s="20">
        <f t="shared" si="81"/>
        <v>0</v>
      </c>
      <c r="DB93" s="20"/>
      <c r="DC93" s="20">
        <f t="shared" si="82"/>
        <v>0</v>
      </c>
      <c r="DD93" s="20">
        <f t="shared" si="82"/>
        <v>0</v>
      </c>
      <c r="DE93" s="20">
        <f t="shared" si="82"/>
        <v>0</v>
      </c>
      <c r="DF93" s="20">
        <f t="shared" si="82"/>
        <v>0</v>
      </c>
      <c r="DG93" s="20">
        <f t="shared" si="82"/>
        <v>0</v>
      </c>
      <c r="DH93" s="20">
        <f t="shared" si="82"/>
        <v>0</v>
      </c>
      <c r="DI93" s="20">
        <f t="shared" si="82"/>
        <v>0</v>
      </c>
      <c r="DJ93" s="20">
        <f t="shared" si="82"/>
        <v>0</v>
      </c>
      <c r="DK93" s="20">
        <f t="shared" si="82"/>
        <v>0</v>
      </c>
      <c r="DL93" s="20">
        <f t="shared" si="82"/>
        <v>0</v>
      </c>
      <c r="DM93" s="20">
        <f t="shared" si="82"/>
        <v>0</v>
      </c>
      <c r="DN93" s="20">
        <f t="shared" si="82"/>
        <v>0</v>
      </c>
      <c r="DO93" s="20">
        <f t="shared" si="82"/>
        <v>0</v>
      </c>
      <c r="DP93" s="20">
        <f t="shared" si="82"/>
        <v>30000000</v>
      </c>
      <c r="DQ93" s="20">
        <f t="shared" si="82"/>
        <v>0</v>
      </c>
      <c r="DR93" s="20">
        <f t="shared" si="82"/>
        <v>0</v>
      </c>
      <c r="DS93" s="20">
        <f t="shared" si="83"/>
        <v>0</v>
      </c>
      <c r="DT93" s="20"/>
      <c r="DU93" s="20">
        <f t="shared" si="84"/>
        <v>0</v>
      </c>
      <c r="DX93" s="282">
        <f t="shared" si="43"/>
        <v>30000000</v>
      </c>
    </row>
    <row r="94" spans="1:128" ht="22.5" hidden="1" customHeight="1" x14ac:dyDescent="0.3">
      <c r="A94" s="215" t="s">
        <v>228</v>
      </c>
      <c r="B94" s="207" t="s">
        <v>266</v>
      </c>
      <c r="C94" s="163" t="s">
        <v>267</v>
      </c>
      <c r="D94" s="146" t="s">
        <v>268</v>
      </c>
      <c r="E94" s="146">
        <v>520</v>
      </c>
      <c r="F94" s="159" t="s">
        <v>131</v>
      </c>
      <c r="G94" s="20">
        <f t="shared" si="61"/>
        <v>25000000</v>
      </c>
      <c r="H94" s="29"/>
      <c r="I94" s="20">
        <v>25000000</v>
      </c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1">
        <f>+AE94/G94</f>
        <v>0.73722339999999997</v>
      </c>
      <c r="AE94" s="20">
        <f t="shared" si="85"/>
        <v>18430585</v>
      </c>
      <c r="AF94" s="20"/>
      <c r="AG94" s="20">
        <f>+'[2]ENERO 2019'!$K$1247</f>
        <v>18430585</v>
      </c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1">
        <f t="shared" si="14"/>
        <v>0.26277660000000003</v>
      </c>
      <c r="BC94" s="20">
        <f t="shared" si="75"/>
        <v>6569415</v>
      </c>
      <c r="BD94" s="20">
        <f t="shared" si="76"/>
        <v>0</v>
      </c>
      <c r="BE94" s="20">
        <f t="shared" si="76"/>
        <v>6569415</v>
      </c>
      <c r="BF94" s="20">
        <f t="shared" si="76"/>
        <v>0</v>
      </c>
      <c r="BG94" s="20">
        <f t="shared" si="76"/>
        <v>0</v>
      </c>
      <c r="BH94" s="20">
        <f t="shared" si="76"/>
        <v>0</v>
      </c>
      <c r="BI94" s="20">
        <f t="shared" si="76"/>
        <v>0</v>
      </c>
      <c r="BJ94" s="20">
        <f t="shared" si="76"/>
        <v>0</v>
      </c>
      <c r="BK94" s="20">
        <f t="shared" si="76"/>
        <v>0</v>
      </c>
      <c r="BL94" s="20">
        <f t="shared" si="76"/>
        <v>0</v>
      </c>
      <c r="BM94" s="20">
        <f t="shared" si="76"/>
        <v>0</v>
      </c>
      <c r="BN94" s="20">
        <f t="shared" si="76"/>
        <v>0</v>
      </c>
      <c r="BO94" s="20">
        <f t="shared" si="76"/>
        <v>0</v>
      </c>
      <c r="BP94" s="20">
        <f t="shared" si="76"/>
        <v>0</v>
      </c>
      <c r="BQ94" s="20">
        <f t="shared" si="76"/>
        <v>0</v>
      </c>
      <c r="BR94" s="20">
        <f t="shared" si="76"/>
        <v>0</v>
      </c>
      <c r="BS94" s="20">
        <f t="shared" ref="BN94:BW98" si="86">W94-AU94</f>
        <v>0</v>
      </c>
      <c r="BT94" s="20">
        <f t="shared" si="86"/>
        <v>0</v>
      </c>
      <c r="BU94" s="20">
        <f t="shared" si="86"/>
        <v>0</v>
      </c>
      <c r="BV94" s="20">
        <f t="shared" si="86"/>
        <v>0</v>
      </c>
      <c r="BW94" s="20">
        <f t="shared" si="86"/>
        <v>0</v>
      </c>
      <c r="BX94" s="20"/>
      <c r="BY94" s="20">
        <f t="shared" si="78"/>
        <v>0</v>
      </c>
      <c r="BZ94" s="21">
        <f>+CA94/G94</f>
        <v>0.73506055999999997</v>
      </c>
      <c r="CA94" s="20">
        <f t="shared" si="79"/>
        <v>18376514</v>
      </c>
      <c r="CB94" s="20"/>
      <c r="CC94" s="20">
        <f>+'[2]ENERO 2019'!$H$1245</f>
        <v>18376514</v>
      </c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1">
        <f t="shared" si="80"/>
        <v>0.26493944000000003</v>
      </c>
      <c r="CY94" s="20">
        <f t="shared" si="45"/>
        <v>6623486</v>
      </c>
      <c r="CZ94" s="20">
        <f t="shared" si="81"/>
        <v>0</v>
      </c>
      <c r="DA94" s="20">
        <f t="shared" si="81"/>
        <v>6623486</v>
      </c>
      <c r="DB94" s="20"/>
      <c r="DC94" s="20">
        <f t="shared" si="82"/>
        <v>0</v>
      </c>
      <c r="DD94" s="20">
        <f t="shared" si="82"/>
        <v>0</v>
      </c>
      <c r="DE94" s="20">
        <f t="shared" si="82"/>
        <v>0</v>
      </c>
      <c r="DF94" s="20">
        <f t="shared" si="82"/>
        <v>0</v>
      </c>
      <c r="DG94" s="20">
        <f t="shared" si="82"/>
        <v>0</v>
      </c>
      <c r="DH94" s="20">
        <f t="shared" si="82"/>
        <v>0</v>
      </c>
      <c r="DI94" s="20">
        <f t="shared" si="82"/>
        <v>0</v>
      </c>
      <c r="DJ94" s="20">
        <f t="shared" si="82"/>
        <v>0</v>
      </c>
      <c r="DK94" s="20">
        <f t="shared" si="82"/>
        <v>0</v>
      </c>
      <c r="DL94" s="20">
        <f t="shared" si="82"/>
        <v>0</v>
      </c>
      <c r="DM94" s="20">
        <f t="shared" si="82"/>
        <v>0</v>
      </c>
      <c r="DN94" s="20">
        <f t="shared" si="82"/>
        <v>0</v>
      </c>
      <c r="DO94" s="20">
        <f t="shared" si="82"/>
        <v>0</v>
      </c>
      <c r="DP94" s="20">
        <f t="shared" si="82"/>
        <v>0</v>
      </c>
      <c r="DQ94" s="20">
        <f t="shared" si="82"/>
        <v>0</v>
      </c>
      <c r="DR94" s="20">
        <f t="shared" ref="DR94:DR101" si="87">Z94-CT94</f>
        <v>0</v>
      </c>
      <c r="DS94" s="20">
        <f t="shared" si="83"/>
        <v>0</v>
      </c>
      <c r="DT94" s="20"/>
      <c r="DU94" s="20">
        <f t="shared" si="84"/>
        <v>0</v>
      </c>
      <c r="DX94" s="282">
        <f t="shared" si="43"/>
        <v>25000000</v>
      </c>
    </row>
    <row r="95" spans="1:128" ht="21.75" hidden="1" customHeight="1" x14ac:dyDescent="0.3">
      <c r="A95" s="206"/>
      <c r="B95" s="196"/>
      <c r="C95" s="163" t="s">
        <v>269</v>
      </c>
      <c r="D95" s="146" t="s">
        <v>270</v>
      </c>
      <c r="E95" s="146">
        <v>520</v>
      </c>
      <c r="F95" s="159" t="s">
        <v>131</v>
      </c>
      <c r="G95" s="20">
        <f t="shared" si="61"/>
        <v>40000000</v>
      </c>
      <c r="H95" s="29"/>
      <c r="I95" s="20">
        <v>40000000</v>
      </c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40"/>
      <c r="X95" s="20"/>
      <c r="Y95" s="20"/>
      <c r="Z95" s="20"/>
      <c r="AA95" s="20"/>
      <c r="AB95" s="20"/>
      <c r="AC95" s="20"/>
      <c r="AD95" s="21">
        <f>+AE95/G95</f>
        <v>0.95546067499999998</v>
      </c>
      <c r="AE95" s="20">
        <f t="shared" si="85"/>
        <v>38218427</v>
      </c>
      <c r="AF95" s="20"/>
      <c r="AG95" s="20">
        <f>+'[1]FEBRERO 2019'!$K$1470</f>
        <v>38218427</v>
      </c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1">
        <f t="shared" si="14"/>
        <v>4.4539325000000018E-2</v>
      </c>
      <c r="BC95" s="20">
        <f t="shared" si="75"/>
        <v>1781573</v>
      </c>
      <c r="BD95" s="20">
        <f t="shared" ref="BD95:BM98" si="88">H95-AF95</f>
        <v>0</v>
      </c>
      <c r="BE95" s="20">
        <f t="shared" si="88"/>
        <v>1781573</v>
      </c>
      <c r="BF95" s="20">
        <f t="shared" si="88"/>
        <v>0</v>
      </c>
      <c r="BG95" s="20">
        <f t="shared" si="88"/>
        <v>0</v>
      </c>
      <c r="BH95" s="20">
        <f t="shared" si="88"/>
        <v>0</v>
      </c>
      <c r="BI95" s="20">
        <f t="shared" si="88"/>
        <v>0</v>
      </c>
      <c r="BJ95" s="20">
        <f t="shared" si="88"/>
        <v>0</v>
      </c>
      <c r="BK95" s="20">
        <f t="shared" si="88"/>
        <v>0</v>
      </c>
      <c r="BL95" s="20">
        <f t="shared" si="88"/>
        <v>0</v>
      </c>
      <c r="BM95" s="20">
        <f t="shared" si="88"/>
        <v>0</v>
      </c>
      <c r="BN95" s="20">
        <f t="shared" si="86"/>
        <v>0</v>
      </c>
      <c r="BO95" s="20">
        <f t="shared" si="86"/>
        <v>0</v>
      </c>
      <c r="BP95" s="20">
        <f t="shared" si="86"/>
        <v>0</v>
      </c>
      <c r="BQ95" s="20">
        <f t="shared" si="86"/>
        <v>0</v>
      </c>
      <c r="BR95" s="20">
        <f t="shared" si="86"/>
        <v>0</v>
      </c>
      <c r="BS95" s="20">
        <f t="shared" si="86"/>
        <v>0</v>
      </c>
      <c r="BT95" s="20">
        <f t="shared" si="86"/>
        <v>0</v>
      </c>
      <c r="BU95" s="20">
        <f t="shared" si="86"/>
        <v>0</v>
      </c>
      <c r="BV95" s="20">
        <f t="shared" si="86"/>
        <v>0</v>
      </c>
      <c r="BW95" s="20">
        <f t="shared" si="86"/>
        <v>0</v>
      </c>
      <c r="BX95" s="20"/>
      <c r="BY95" s="20">
        <f t="shared" si="78"/>
        <v>0</v>
      </c>
      <c r="BZ95" s="21">
        <f>+CA95/G95</f>
        <v>0.95546067499999998</v>
      </c>
      <c r="CA95" s="20">
        <f t="shared" si="79"/>
        <v>38218427</v>
      </c>
      <c r="CB95" s="20"/>
      <c r="CC95" s="20">
        <f>+'[1]FEBRERO 2019'!$H$1468</f>
        <v>38218427</v>
      </c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1">
        <f t="shared" si="80"/>
        <v>4.4539325000000018E-2</v>
      </c>
      <c r="CY95" s="20">
        <f t="shared" si="45"/>
        <v>1781573</v>
      </c>
      <c r="CZ95" s="20">
        <f t="shared" ref="CZ95:DA101" si="89">H95-CB95</f>
        <v>0</v>
      </c>
      <c r="DA95" s="20">
        <f t="shared" si="89"/>
        <v>1781573</v>
      </c>
      <c r="DB95" s="20"/>
      <c r="DC95" s="20">
        <f t="shared" ref="DC95:DQ101" si="90">K95-CE95</f>
        <v>0</v>
      </c>
      <c r="DD95" s="20">
        <f t="shared" si="90"/>
        <v>0</v>
      </c>
      <c r="DE95" s="20">
        <f t="shared" si="90"/>
        <v>0</v>
      </c>
      <c r="DF95" s="20">
        <f t="shared" si="90"/>
        <v>0</v>
      </c>
      <c r="DG95" s="20">
        <f t="shared" si="90"/>
        <v>0</v>
      </c>
      <c r="DH95" s="20">
        <f t="shared" si="90"/>
        <v>0</v>
      </c>
      <c r="DI95" s="20">
        <f t="shared" si="90"/>
        <v>0</v>
      </c>
      <c r="DJ95" s="20">
        <f t="shared" si="90"/>
        <v>0</v>
      </c>
      <c r="DK95" s="20">
        <f t="shared" si="90"/>
        <v>0</v>
      </c>
      <c r="DL95" s="20">
        <f t="shared" si="90"/>
        <v>0</v>
      </c>
      <c r="DM95" s="20">
        <f t="shared" si="90"/>
        <v>0</v>
      </c>
      <c r="DN95" s="20">
        <f t="shared" si="90"/>
        <v>0</v>
      </c>
      <c r="DO95" s="20">
        <f t="shared" si="90"/>
        <v>0</v>
      </c>
      <c r="DP95" s="20">
        <f t="shared" si="90"/>
        <v>0</v>
      </c>
      <c r="DQ95" s="20">
        <f t="shared" si="90"/>
        <v>0</v>
      </c>
      <c r="DR95" s="20">
        <f t="shared" si="87"/>
        <v>0</v>
      </c>
      <c r="DS95" s="20">
        <f t="shared" si="83"/>
        <v>0</v>
      </c>
      <c r="DT95" s="20"/>
      <c r="DU95" s="20">
        <f t="shared" si="84"/>
        <v>0</v>
      </c>
      <c r="DX95" s="282">
        <f t="shared" si="43"/>
        <v>40000000</v>
      </c>
    </row>
    <row r="96" spans="1:128" ht="32.25" hidden="1" customHeight="1" x14ac:dyDescent="0.3">
      <c r="A96" s="206"/>
      <c r="B96" s="142" t="s">
        <v>271</v>
      </c>
      <c r="C96" s="163" t="s">
        <v>272</v>
      </c>
      <c r="D96" s="146" t="s">
        <v>273</v>
      </c>
      <c r="E96" s="146">
        <v>520</v>
      </c>
      <c r="F96" s="159" t="s">
        <v>131</v>
      </c>
      <c r="G96" s="20">
        <f t="shared" si="61"/>
        <v>15000000</v>
      </c>
      <c r="H96" s="29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40">
        <v>15000000</v>
      </c>
      <c r="X96" s="20"/>
      <c r="Y96" s="20"/>
      <c r="Z96" s="20"/>
      <c r="AA96" s="20"/>
      <c r="AB96" s="20"/>
      <c r="AC96" s="20"/>
      <c r="AD96" s="21">
        <f t="shared" ref="AD96:AD113" si="91">+AE96/G96</f>
        <v>0</v>
      </c>
      <c r="AE96" s="20">
        <f t="shared" si="85"/>
        <v>0</v>
      </c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1">
        <f t="shared" si="14"/>
        <v>1</v>
      </c>
      <c r="BC96" s="20">
        <f t="shared" si="75"/>
        <v>15000000</v>
      </c>
      <c r="BD96" s="20">
        <f t="shared" si="88"/>
        <v>0</v>
      </c>
      <c r="BE96" s="20">
        <f t="shared" si="88"/>
        <v>0</v>
      </c>
      <c r="BF96" s="20">
        <f t="shared" si="88"/>
        <v>0</v>
      </c>
      <c r="BG96" s="20">
        <f t="shared" si="88"/>
        <v>0</v>
      </c>
      <c r="BH96" s="20">
        <f t="shared" si="88"/>
        <v>0</v>
      </c>
      <c r="BI96" s="20">
        <f t="shared" si="88"/>
        <v>0</v>
      </c>
      <c r="BJ96" s="20">
        <f t="shared" si="88"/>
        <v>0</v>
      </c>
      <c r="BK96" s="20">
        <f t="shared" si="88"/>
        <v>0</v>
      </c>
      <c r="BL96" s="20">
        <f t="shared" si="88"/>
        <v>0</v>
      </c>
      <c r="BM96" s="20">
        <f t="shared" si="88"/>
        <v>0</v>
      </c>
      <c r="BN96" s="20">
        <f t="shared" si="86"/>
        <v>0</v>
      </c>
      <c r="BO96" s="20">
        <f t="shared" si="86"/>
        <v>0</v>
      </c>
      <c r="BP96" s="20">
        <f t="shared" si="86"/>
        <v>0</v>
      </c>
      <c r="BQ96" s="20">
        <f t="shared" si="86"/>
        <v>0</v>
      </c>
      <c r="BR96" s="20">
        <f t="shared" si="86"/>
        <v>0</v>
      </c>
      <c r="BS96" s="20">
        <f t="shared" si="86"/>
        <v>15000000</v>
      </c>
      <c r="BT96" s="20">
        <f t="shared" si="86"/>
        <v>0</v>
      </c>
      <c r="BU96" s="20">
        <f t="shared" si="86"/>
        <v>0</v>
      </c>
      <c r="BV96" s="20">
        <f t="shared" si="86"/>
        <v>0</v>
      </c>
      <c r="BW96" s="20">
        <f t="shared" si="86"/>
        <v>0</v>
      </c>
      <c r="BX96" s="20"/>
      <c r="BY96" s="20">
        <f t="shared" si="78"/>
        <v>0</v>
      </c>
      <c r="BZ96" s="21">
        <f t="shared" ref="BZ96:BZ108" si="92">+CA96/G96</f>
        <v>0</v>
      </c>
      <c r="CA96" s="20">
        <f t="shared" si="79"/>
        <v>0</v>
      </c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1">
        <f t="shared" si="80"/>
        <v>1</v>
      </c>
      <c r="CY96" s="20">
        <f t="shared" si="45"/>
        <v>15000000</v>
      </c>
      <c r="CZ96" s="20">
        <f t="shared" si="89"/>
        <v>0</v>
      </c>
      <c r="DA96" s="20">
        <f t="shared" si="89"/>
        <v>0</v>
      </c>
      <c r="DB96" s="20"/>
      <c r="DC96" s="20">
        <f t="shared" si="90"/>
        <v>0</v>
      </c>
      <c r="DD96" s="20">
        <f t="shared" si="90"/>
        <v>0</v>
      </c>
      <c r="DE96" s="20">
        <f t="shared" si="90"/>
        <v>0</v>
      </c>
      <c r="DF96" s="20">
        <f t="shared" si="90"/>
        <v>0</v>
      </c>
      <c r="DG96" s="20">
        <f t="shared" si="90"/>
        <v>0</v>
      </c>
      <c r="DH96" s="20">
        <f t="shared" si="90"/>
        <v>0</v>
      </c>
      <c r="DI96" s="20">
        <f t="shared" si="90"/>
        <v>0</v>
      </c>
      <c r="DJ96" s="20">
        <f t="shared" si="90"/>
        <v>0</v>
      </c>
      <c r="DK96" s="20">
        <f t="shared" si="90"/>
        <v>0</v>
      </c>
      <c r="DL96" s="20">
        <f t="shared" si="90"/>
        <v>0</v>
      </c>
      <c r="DM96" s="20">
        <f t="shared" si="90"/>
        <v>0</v>
      </c>
      <c r="DN96" s="20">
        <f t="shared" si="90"/>
        <v>0</v>
      </c>
      <c r="DO96" s="20">
        <f t="shared" si="90"/>
        <v>15000000</v>
      </c>
      <c r="DP96" s="20">
        <f t="shared" si="90"/>
        <v>0</v>
      </c>
      <c r="DQ96" s="20">
        <f t="shared" si="90"/>
        <v>0</v>
      </c>
      <c r="DR96" s="20">
        <f t="shared" si="87"/>
        <v>0</v>
      </c>
      <c r="DS96" s="20">
        <f t="shared" si="83"/>
        <v>0</v>
      </c>
      <c r="DT96" s="20"/>
      <c r="DU96" s="20">
        <f t="shared" si="84"/>
        <v>0</v>
      </c>
      <c r="DX96" s="282">
        <f t="shared" si="43"/>
        <v>15000000</v>
      </c>
    </row>
    <row r="97" spans="1:130" ht="24" hidden="1" customHeight="1" x14ac:dyDescent="0.3">
      <c r="A97" s="206"/>
      <c r="B97" s="139" t="s">
        <v>274</v>
      </c>
      <c r="C97" s="163" t="s">
        <v>275</v>
      </c>
      <c r="D97" s="142" t="s">
        <v>276</v>
      </c>
      <c r="E97" s="146">
        <v>520</v>
      </c>
      <c r="F97" s="168" t="s">
        <v>131</v>
      </c>
      <c r="G97" s="20">
        <f t="shared" si="61"/>
        <v>50000000</v>
      </c>
      <c r="H97" s="29"/>
      <c r="I97" s="20">
        <v>50000000</v>
      </c>
      <c r="J97" s="40"/>
      <c r="K97" s="63"/>
      <c r="L97" s="40"/>
      <c r="M97" s="29"/>
      <c r="N97" s="29"/>
      <c r="O97" s="29"/>
      <c r="P97" s="29"/>
      <c r="Q97" s="29"/>
      <c r="R97" s="24"/>
      <c r="S97" s="24"/>
      <c r="T97" s="24"/>
      <c r="U97" s="24"/>
      <c r="V97" s="29"/>
      <c r="W97" s="40"/>
      <c r="X97" s="20"/>
      <c r="Y97" s="20"/>
      <c r="Z97" s="29"/>
      <c r="AA97" s="29"/>
      <c r="AB97" s="29"/>
      <c r="AC97" s="64"/>
      <c r="AD97" s="21">
        <f t="shared" si="91"/>
        <v>0.48</v>
      </c>
      <c r="AE97" s="20">
        <f t="shared" si="85"/>
        <v>24000000</v>
      </c>
      <c r="AF97" s="20"/>
      <c r="AG97" s="20">
        <f>+'[2]ENERO 2019'!$K$1273</f>
        <v>24000000</v>
      </c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1">
        <f t="shared" si="14"/>
        <v>0.52</v>
      </c>
      <c r="BC97" s="20">
        <f t="shared" si="75"/>
        <v>26000000</v>
      </c>
      <c r="BD97" s="20">
        <f t="shared" si="88"/>
        <v>0</v>
      </c>
      <c r="BE97" s="20">
        <f t="shared" si="88"/>
        <v>26000000</v>
      </c>
      <c r="BF97" s="20">
        <f t="shared" si="88"/>
        <v>0</v>
      </c>
      <c r="BG97" s="20">
        <f t="shared" si="88"/>
        <v>0</v>
      </c>
      <c r="BH97" s="20">
        <f t="shared" si="88"/>
        <v>0</v>
      </c>
      <c r="BI97" s="20">
        <f t="shared" si="88"/>
        <v>0</v>
      </c>
      <c r="BJ97" s="20">
        <f t="shared" si="88"/>
        <v>0</v>
      </c>
      <c r="BK97" s="20">
        <f t="shared" si="88"/>
        <v>0</v>
      </c>
      <c r="BL97" s="20">
        <f t="shared" si="88"/>
        <v>0</v>
      </c>
      <c r="BM97" s="20">
        <f t="shared" si="88"/>
        <v>0</v>
      </c>
      <c r="BN97" s="20">
        <f t="shared" si="86"/>
        <v>0</v>
      </c>
      <c r="BO97" s="20">
        <f t="shared" si="86"/>
        <v>0</v>
      </c>
      <c r="BP97" s="20">
        <f t="shared" si="86"/>
        <v>0</v>
      </c>
      <c r="BQ97" s="20">
        <f t="shared" si="86"/>
        <v>0</v>
      </c>
      <c r="BR97" s="20">
        <f t="shared" si="86"/>
        <v>0</v>
      </c>
      <c r="BS97" s="20">
        <f t="shared" si="86"/>
        <v>0</v>
      </c>
      <c r="BT97" s="20">
        <f t="shared" si="86"/>
        <v>0</v>
      </c>
      <c r="BU97" s="20">
        <f t="shared" si="86"/>
        <v>0</v>
      </c>
      <c r="BV97" s="20">
        <f t="shared" si="86"/>
        <v>0</v>
      </c>
      <c r="BW97" s="20">
        <f t="shared" si="86"/>
        <v>0</v>
      </c>
      <c r="BX97" s="20"/>
      <c r="BY97" s="20">
        <f t="shared" si="78"/>
        <v>0</v>
      </c>
      <c r="BZ97" s="21">
        <f t="shared" si="92"/>
        <v>0.48</v>
      </c>
      <c r="CA97" s="20">
        <f t="shared" si="79"/>
        <v>24000000</v>
      </c>
      <c r="CB97" s="20"/>
      <c r="CC97" s="20">
        <f>+'[2]ENERO 2019'!$H$1271</f>
        <v>24000000</v>
      </c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1">
        <f t="shared" si="80"/>
        <v>0.52</v>
      </c>
      <c r="CY97" s="20">
        <f t="shared" si="45"/>
        <v>26000000</v>
      </c>
      <c r="CZ97" s="20">
        <f t="shared" si="89"/>
        <v>0</v>
      </c>
      <c r="DA97" s="20">
        <f t="shared" si="89"/>
        <v>26000000</v>
      </c>
      <c r="DB97" s="20"/>
      <c r="DC97" s="20">
        <f t="shared" si="90"/>
        <v>0</v>
      </c>
      <c r="DD97" s="20">
        <f t="shared" si="90"/>
        <v>0</v>
      </c>
      <c r="DE97" s="20">
        <f t="shared" si="90"/>
        <v>0</v>
      </c>
      <c r="DF97" s="20">
        <f t="shared" si="90"/>
        <v>0</v>
      </c>
      <c r="DG97" s="20">
        <f t="shared" si="90"/>
        <v>0</v>
      </c>
      <c r="DH97" s="20">
        <f t="shared" si="90"/>
        <v>0</v>
      </c>
      <c r="DI97" s="20">
        <f t="shared" si="90"/>
        <v>0</v>
      </c>
      <c r="DJ97" s="20">
        <f t="shared" si="90"/>
        <v>0</v>
      </c>
      <c r="DK97" s="20">
        <f t="shared" si="90"/>
        <v>0</v>
      </c>
      <c r="DL97" s="20">
        <f t="shared" si="90"/>
        <v>0</v>
      </c>
      <c r="DM97" s="20">
        <f t="shared" si="90"/>
        <v>0</v>
      </c>
      <c r="DN97" s="20">
        <f t="shared" si="90"/>
        <v>0</v>
      </c>
      <c r="DO97" s="20">
        <f t="shared" si="90"/>
        <v>0</v>
      </c>
      <c r="DP97" s="20">
        <f t="shared" si="90"/>
        <v>0</v>
      </c>
      <c r="DQ97" s="20">
        <f t="shared" si="90"/>
        <v>0</v>
      </c>
      <c r="DR97" s="20">
        <f t="shared" si="87"/>
        <v>0</v>
      </c>
      <c r="DS97" s="20">
        <f t="shared" si="83"/>
        <v>0</v>
      </c>
      <c r="DT97" s="20"/>
      <c r="DU97" s="20">
        <f t="shared" si="84"/>
        <v>0</v>
      </c>
      <c r="DX97" s="282">
        <f t="shared" si="43"/>
        <v>50000000</v>
      </c>
    </row>
    <row r="98" spans="1:130" s="70" customFormat="1" ht="31.5" hidden="1" customHeight="1" x14ac:dyDescent="0.3">
      <c r="A98" s="206" t="s">
        <v>228</v>
      </c>
      <c r="B98" s="139" t="s">
        <v>277</v>
      </c>
      <c r="C98" s="169" t="s">
        <v>278</v>
      </c>
      <c r="D98" s="146" t="s">
        <v>279</v>
      </c>
      <c r="E98" s="142">
        <v>520</v>
      </c>
      <c r="F98" s="168" t="s">
        <v>131</v>
      </c>
      <c r="G98" s="20">
        <f t="shared" si="61"/>
        <v>5000000</v>
      </c>
      <c r="H98" s="24"/>
      <c r="I98" s="20"/>
      <c r="J98" s="20"/>
      <c r="K98" s="24"/>
      <c r="L98" s="68"/>
      <c r="M98" s="24"/>
      <c r="N98" s="24"/>
      <c r="O98" s="24"/>
      <c r="P98" s="24"/>
      <c r="Q98" s="24"/>
      <c r="R98" s="24"/>
      <c r="S98" s="24"/>
      <c r="T98" s="24"/>
      <c r="U98" s="24"/>
      <c r="V98" s="29"/>
      <c r="W98" s="40">
        <v>5000000</v>
      </c>
      <c r="X98" s="20"/>
      <c r="Y98" s="20"/>
      <c r="Z98" s="20"/>
      <c r="AA98" s="20"/>
      <c r="AB98" s="20"/>
      <c r="AC98" s="20"/>
      <c r="AD98" s="69">
        <f t="shared" si="91"/>
        <v>0</v>
      </c>
      <c r="AE98" s="20">
        <f t="shared" si="85"/>
        <v>0</v>
      </c>
      <c r="AF98" s="68"/>
      <c r="AG98" s="68"/>
      <c r="AH98" s="68"/>
      <c r="AI98" s="68"/>
      <c r="AJ98" s="68"/>
      <c r="AK98" s="20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9">
        <f t="shared" si="14"/>
        <v>1</v>
      </c>
      <c r="BC98" s="20">
        <f t="shared" si="75"/>
        <v>5000000</v>
      </c>
      <c r="BD98" s="20">
        <f t="shared" si="88"/>
        <v>0</v>
      </c>
      <c r="BE98" s="20">
        <f t="shared" si="88"/>
        <v>0</v>
      </c>
      <c r="BF98" s="20">
        <f t="shared" si="88"/>
        <v>0</v>
      </c>
      <c r="BG98" s="20">
        <f t="shared" si="88"/>
        <v>0</v>
      </c>
      <c r="BH98" s="20">
        <f t="shared" si="88"/>
        <v>0</v>
      </c>
      <c r="BI98" s="20">
        <f t="shared" si="88"/>
        <v>0</v>
      </c>
      <c r="BJ98" s="20">
        <f t="shared" si="88"/>
        <v>0</v>
      </c>
      <c r="BK98" s="20">
        <f t="shared" si="88"/>
        <v>0</v>
      </c>
      <c r="BL98" s="20">
        <f t="shared" si="88"/>
        <v>0</v>
      </c>
      <c r="BM98" s="20">
        <f t="shared" si="88"/>
        <v>0</v>
      </c>
      <c r="BN98" s="20">
        <f t="shared" si="86"/>
        <v>0</v>
      </c>
      <c r="BO98" s="20">
        <f t="shared" si="86"/>
        <v>0</v>
      </c>
      <c r="BP98" s="20">
        <f t="shared" si="86"/>
        <v>0</v>
      </c>
      <c r="BQ98" s="20">
        <f t="shared" si="86"/>
        <v>0</v>
      </c>
      <c r="BR98" s="20">
        <f t="shared" si="86"/>
        <v>0</v>
      </c>
      <c r="BS98" s="20">
        <f t="shared" si="86"/>
        <v>5000000</v>
      </c>
      <c r="BT98" s="20">
        <f t="shared" si="86"/>
        <v>0</v>
      </c>
      <c r="BU98" s="20">
        <f t="shared" si="86"/>
        <v>0</v>
      </c>
      <c r="BV98" s="20">
        <f t="shared" si="86"/>
        <v>0</v>
      </c>
      <c r="BW98" s="20">
        <f t="shared" si="86"/>
        <v>0</v>
      </c>
      <c r="BX98" s="20"/>
      <c r="BY98" s="20">
        <f t="shared" si="78"/>
        <v>0</v>
      </c>
      <c r="BZ98" s="69">
        <f t="shared" si="92"/>
        <v>0</v>
      </c>
      <c r="CA98" s="20">
        <f t="shared" si="79"/>
        <v>0</v>
      </c>
      <c r="CB98" s="68"/>
      <c r="CC98" s="68"/>
      <c r="CD98" s="68"/>
      <c r="CE98" s="68"/>
      <c r="CF98" s="68"/>
      <c r="CG98" s="68"/>
      <c r="CH98" s="68"/>
      <c r="CI98" s="68"/>
      <c r="CJ98" s="68"/>
      <c r="CK98" s="68"/>
      <c r="CL98" s="68"/>
      <c r="CM98" s="68"/>
      <c r="CN98" s="68"/>
      <c r="CO98" s="68"/>
      <c r="CP98" s="68"/>
      <c r="CQ98" s="68"/>
      <c r="CR98" s="68"/>
      <c r="CS98" s="68"/>
      <c r="CT98" s="68"/>
      <c r="CU98" s="68"/>
      <c r="CV98" s="68"/>
      <c r="CW98" s="68"/>
      <c r="CX98" s="69">
        <f t="shared" si="80"/>
        <v>1</v>
      </c>
      <c r="CY98" s="20">
        <f t="shared" si="45"/>
        <v>5000000</v>
      </c>
      <c r="CZ98" s="20">
        <f t="shared" si="89"/>
        <v>0</v>
      </c>
      <c r="DA98" s="20">
        <f t="shared" si="89"/>
        <v>0</v>
      </c>
      <c r="DB98" s="20"/>
      <c r="DC98" s="20">
        <f t="shared" si="90"/>
        <v>0</v>
      </c>
      <c r="DD98" s="20">
        <f t="shared" si="90"/>
        <v>0</v>
      </c>
      <c r="DE98" s="20">
        <f t="shared" si="90"/>
        <v>0</v>
      </c>
      <c r="DF98" s="20">
        <f t="shared" si="90"/>
        <v>0</v>
      </c>
      <c r="DG98" s="20">
        <f t="shared" si="90"/>
        <v>0</v>
      </c>
      <c r="DH98" s="20">
        <f t="shared" si="90"/>
        <v>0</v>
      </c>
      <c r="DI98" s="20">
        <f t="shared" si="90"/>
        <v>0</v>
      </c>
      <c r="DJ98" s="20">
        <f t="shared" si="90"/>
        <v>0</v>
      </c>
      <c r="DK98" s="20">
        <f t="shared" si="90"/>
        <v>0</v>
      </c>
      <c r="DL98" s="20">
        <f t="shared" si="90"/>
        <v>0</v>
      </c>
      <c r="DM98" s="20">
        <f t="shared" si="90"/>
        <v>0</v>
      </c>
      <c r="DN98" s="20">
        <f t="shared" si="90"/>
        <v>0</v>
      </c>
      <c r="DO98" s="20">
        <f t="shared" si="90"/>
        <v>5000000</v>
      </c>
      <c r="DP98" s="20">
        <f t="shared" si="90"/>
        <v>0</v>
      </c>
      <c r="DQ98" s="20">
        <f t="shared" si="90"/>
        <v>0</v>
      </c>
      <c r="DR98" s="20">
        <f t="shared" si="87"/>
        <v>0</v>
      </c>
      <c r="DS98" s="20">
        <f t="shared" si="83"/>
        <v>0</v>
      </c>
      <c r="DT98" s="20"/>
      <c r="DU98" s="20">
        <f t="shared" si="84"/>
        <v>0</v>
      </c>
      <c r="DX98" s="282">
        <f t="shared" si="43"/>
        <v>5000000</v>
      </c>
    </row>
    <row r="99" spans="1:130" s="70" customFormat="1" ht="35.25" hidden="1" customHeight="1" x14ac:dyDescent="0.3">
      <c r="A99" s="206"/>
      <c r="B99" s="139"/>
      <c r="C99" s="169" t="s">
        <v>280</v>
      </c>
      <c r="D99" s="146" t="s">
        <v>281</v>
      </c>
      <c r="E99" s="142">
        <v>520</v>
      </c>
      <c r="F99" s="168" t="s">
        <v>131</v>
      </c>
      <c r="G99" s="20">
        <f t="shared" si="61"/>
        <v>10000000</v>
      </c>
      <c r="H99" s="24"/>
      <c r="I99" s="20"/>
      <c r="J99" s="40"/>
      <c r="K99" s="71"/>
      <c r="L99" s="72"/>
      <c r="M99" s="24"/>
      <c r="N99" s="24"/>
      <c r="O99" s="24"/>
      <c r="P99" s="24"/>
      <c r="Q99" s="24"/>
      <c r="R99" s="24"/>
      <c r="S99" s="24"/>
      <c r="T99" s="24"/>
      <c r="U99" s="24"/>
      <c r="V99" s="29"/>
      <c r="W99" s="40">
        <v>10000000</v>
      </c>
      <c r="X99" s="20"/>
      <c r="Y99" s="20"/>
      <c r="Z99" s="20"/>
      <c r="AA99" s="20"/>
      <c r="AB99" s="20"/>
      <c r="AC99" s="20"/>
      <c r="AD99" s="69">
        <f t="shared" si="91"/>
        <v>0</v>
      </c>
      <c r="AE99" s="20">
        <f t="shared" si="85"/>
        <v>0</v>
      </c>
      <c r="AF99" s="68"/>
      <c r="AG99" s="68"/>
      <c r="AH99" s="68"/>
      <c r="AI99" s="68"/>
      <c r="AJ99" s="68"/>
      <c r="AK99" s="20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9">
        <f t="shared" ref="BB99:BB137" si="93">1-AD99</f>
        <v>1</v>
      </c>
      <c r="BC99" s="20">
        <f t="shared" si="75"/>
        <v>10000000</v>
      </c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>
        <f>W99-AU99</f>
        <v>10000000</v>
      </c>
      <c r="BT99" s="20"/>
      <c r="BU99" s="20"/>
      <c r="BV99" s="20"/>
      <c r="BW99" s="20"/>
      <c r="BX99" s="20"/>
      <c r="BY99" s="20"/>
      <c r="BZ99" s="69">
        <f t="shared" si="92"/>
        <v>0</v>
      </c>
      <c r="CA99" s="20">
        <f t="shared" si="79"/>
        <v>0</v>
      </c>
      <c r="CB99" s="68"/>
      <c r="CC99" s="68"/>
      <c r="CD99" s="68"/>
      <c r="CE99" s="68"/>
      <c r="CF99" s="68"/>
      <c r="CG99" s="68"/>
      <c r="CH99" s="68"/>
      <c r="CI99" s="68"/>
      <c r="CJ99" s="68"/>
      <c r="CK99" s="68"/>
      <c r="CL99" s="68"/>
      <c r="CM99" s="68"/>
      <c r="CN99" s="68"/>
      <c r="CO99" s="68"/>
      <c r="CP99" s="68"/>
      <c r="CQ99" s="68"/>
      <c r="CR99" s="68"/>
      <c r="CS99" s="68"/>
      <c r="CT99" s="68"/>
      <c r="CU99" s="68"/>
      <c r="CV99" s="68"/>
      <c r="CW99" s="68"/>
      <c r="CX99" s="69">
        <f t="shared" si="80"/>
        <v>1</v>
      </c>
      <c r="CY99" s="20">
        <f t="shared" si="45"/>
        <v>10000000</v>
      </c>
      <c r="CZ99" s="20">
        <f t="shared" si="89"/>
        <v>0</v>
      </c>
      <c r="DA99" s="20">
        <f t="shared" si="89"/>
        <v>0</v>
      </c>
      <c r="DB99" s="20"/>
      <c r="DC99" s="20">
        <f t="shared" si="90"/>
        <v>0</v>
      </c>
      <c r="DD99" s="20">
        <f t="shared" si="90"/>
        <v>0</v>
      </c>
      <c r="DE99" s="20">
        <f t="shared" si="90"/>
        <v>0</v>
      </c>
      <c r="DF99" s="20">
        <f t="shared" si="90"/>
        <v>0</v>
      </c>
      <c r="DG99" s="20">
        <f t="shared" si="90"/>
        <v>0</v>
      </c>
      <c r="DH99" s="20">
        <f t="shared" si="90"/>
        <v>0</v>
      </c>
      <c r="DI99" s="20">
        <f t="shared" si="90"/>
        <v>0</v>
      </c>
      <c r="DJ99" s="20">
        <f t="shared" si="90"/>
        <v>0</v>
      </c>
      <c r="DK99" s="20">
        <f t="shared" si="90"/>
        <v>0</v>
      </c>
      <c r="DL99" s="20">
        <f t="shared" si="90"/>
        <v>0</v>
      </c>
      <c r="DM99" s="20">
        <f t="shared" si="90"/>
        <v>0</v>
      </c>
      <c r="DN99" s="20">
        <f t="shared" si="90"/>
        <v>0</v>
      </c>
      <c r="DO99" s="20">
        <f t="shared" si="90"/>
        <v>10000000</v>
      </c>
      <c r="DP99" s="20">
        <f t="shared" si="90"/>
        <v>0</v>
      </c>
      <c r="DQ99" s="20">
        <f t="shared" si="90"/>
        <v>0</v>
      </c>
      <c r="DR99" s="20">
        <f t="shared" si="87"/>
        <v>0</v>
      </c>
      <c r="DS99" s="20">
        <f t="shared" si="83"/>
        <v>0</v>
      </c>
      <c r="DT99" s="20"/>
      <c r="DU99" s="20">
        <f t="shared" si="84"/>
        <v>0</v>
      </c>
      <c r="DX99" s="282">
        <f t="shared" si="43"/>
        <v>10000000</v>
      </c>
    </row>
    <row r="100" spans="1:130" ht="29.25" hidden="1" customHeight="1" x14ac:dyDescent="0.3">
      <c r="A100" s="206"/>
      <c r="B100" s="207" t="s">
        <v>116</v>
      </c>
      <c r="C100" s="163" t="s">
        <v>282</v>
      </c>
      <c r="D100" s="146" t="s">
        <v>283</v>
      </c>
      <c r="E100" s="146">
        <v>520</v>
      </c>
      <c r="F100" s="168" t="s">
        <v>284</v>
      </c>
      <c r="G100" s="20">
        <f t="shared" si="61"/>
        <v>258000000</v>
      </c>
      <c r="H100" s="29"/>
      <c r="I100" s="20">
        <v>200000000</v>
      </c>
      <c r="J100" s="40"/>
      <c r="K100" s="40"/>
      <c r="L100" s="72"/>
      <c r="M100" s="29"/>
      <c r="N100" s="29"/>
      <c r="O100" s="29"/>
      <c r="P100" s="29"/>
      <c r="Q100" s="29"/>
      <c r="R100" s="24"/>
      <c r="S100" s="24"/>
      <c r="T100" s="24"/>
      <c r="U100" s="24"/>
      <c r="V100" s="29"/>
      <c r="W100" s="40"/>
      <c r="X100" s="20">
        <v>50000000</v>
      </c>
      <c r="Y100" s="20"/>
      <c r="Z100" s="20"/>
      <c r="AA100" s="20"/>
      <c r="AB100" s="20"/>
      <c r="AC100" s="20">
        <v>8000000</v>
      </c>
      <c r="AD100" s="21">
        <f t="shared" si="91"/>
        <v>0.74531346511627905</v>
      </c>
      <c r="AE100" s="20">
        <f t="shared" si="85"/>
        <v>192290874</v>
      </c>
      <c r="AF100" s="20"/>
      <c r="AG100" s="20">
        <f>+'[1]FEBRERO 2019'!$K$1513</f>
        <v>187290874</v>
      </c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>
        <f>+'[2]ENERO 2019'!$AF$1296</f>
        <v>5000000</v>
      </c>
      <c r="BB100" s="21">
        <f t="shared" si="93"/>
        <v>0.25468653488372095</v>
      </c>
      <c r="BC100" s="20">
        <f t="shared" si="75"/>
        <v>65709126</v>
      </c>
      <c r="BD100" s="20">
        <f t="shared" ref="BD100:BR101" si="94">H100-AF100</f>
        <v>0</v>
      </c>
      <c r="BE100" s="20">
        <f t="shared" si="94"/>
        <v>12709126</v>
      </c>
      <c r="BF100" s="20">
        <f t="shared" si="94"/>
        <v>0</v>
      </c>
      <c r="BG100" s="20">
        <f t="shared" si="94"/>
        <v>0</v>
      </c>
      <c r="BH100" s="20">
        <f t="shared" si="94"/>
        <v>0</v>
      </c>
      <c r="BI100" s="20">
        <f t="shared" si="94"/>
        <v>0</v>
      </c>
      <c r="BJ100" s="20">
        <f t="shared" si="94"/>
        <v>0</v>
      </c>
      <c r="BK100" s="20">
        <f t="shared" si="94"/>
        <v>0</v>
      </c>
      <c r="BL100" s="20">
        <f t="shared" si="94"/>
        <v>0</v>
      </c>
      <c r="BM100" s="20">
        <f t="shared" si="94"/>
        <v>0</v>
      </c>
      <c r="BN100" s="20">
        <f t="shared" si="94"/>
        <v>0</v>
      </c>
      <c r="BO100" s="20">
        <f t="shared" si="94"/>
        <v>0</v>
      </c>
      <c r="BP100" s="20">
        <f t="shared" si="94"/>
        <v>0</v>
      </c>
      <c r="BQ100" s="20">
        <f t="shared" si="94"/>
        <v>0</v>
      </c>
      <c r="BR100" s="20">
        <f t="shared" si="94"/>
        <v>0</v>
      </c>
      <c r="BS100" s="20">
        <f>W100-AU100</f>
        <v>0</v>
      </c>
      <c r="BT100" s="20">
        <f t="shared" ref="BT100:BW101" si="95">X100-AV100</f>
        <v>50000000</v>
      </c>
      <c r="BU100" s="20">
        <f t="shared" si="95"/>
        <v>0</v>
      </c>
      <c r="BV100" s="20">
        <f t="shared" si="95"/>
        <v>0</v>
      </c>
      <c r="BW100" s="20">
        <f t="shared" si="95"/>
        <v>0</v>
      </c>
      <c r="BX100" s="20"/>
      <c r="BY100" s="20">
        <f t="shared" si="78"/>
        <v>3000000</v>
      </c>
      <c r="BZ100" s="21">
        <f t="shared" si="92"/>
        <v>0.64036350387596896</v>
      </c>
      <c r="CA100" s="20">
        <f t="shared" si="79"/>
        <v>165213784</v>
      </c>
      <c r="CB100" s="20"/>
      <c r="CC100" s="20">
        <f>+'[1]FEBRERO 2019'!$H$1514+'[1]FEBRERO 2019'!$H$1531+'[1]FEBRERO 2019'!$H$1535+'[1]FEBRERO 2019'!$H$1539+'[1]FEBRERO 2019'!$H$1541</f>
        <v>165213784</v>
      </c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69">
        <f t="shared" si="80"/>
        <v>0.35963649612403104</v>
      </c>
      <c r="CY100" s="20">
        <f t="shared" si="45"/>
        <v>92786216</v>
      </c>
      <c r="CZ100" s="20">
        <f t="shared" si="89"/>
        <v>0</v>
      </c>
      <c r="DA100" s="20">
        <f t="shared" si="89"/>
        <v>34786216</v>
      </c>
      <c r="DB100" s="20"/>
      <c r="DC100" s="20">
        <f t="shared" si="90"/>
        <v>0</v>
      </c>
      <c r="DD100" s="20">
        <f t="shared" si="90"/>
        <v>0</v>
      </c>
      <c r="DE100" s="20">
        <f t="shared" si="90"/>
        <v>0</v>
      </c>
      <c r="DF100" s="20">
        <f t="shared" si="90"/>
        <v>0</v>
      </c>
      <c r="DG100" s="20">
        <f t="shared" si="90"/>
        <v>0</v>
      </c>
      <c r="DH100" s="20">
        <f t="shared" si="90"/>
        <v>0</v>
      </c>
      <c r="DI100" s="20">
        <f t="shared" si="90"/>
        <v>0</v>
      </c>
      <c r="DJ100" s="20">
        <f t="shared" si="90"/>
        <v>0</v>
      </c>
      <c r="DK100" s="20">
        <f t="shared" si="90"/>
        <v>0</v>
      </c>
      <c r="DL100" s="20">
        <f t="shared" si="90"/>
        <v>0</v>
      </c>
      <c r="DM100" s="20">
        <f t="shared" si="90"/>
        <v>0</v>
      </c>
      <c r="DN100" s="20">
        <f t="shared" si="90"/>
        <v>0</v>
      </c>
      <c r="DO100" s="20">
        <f t="shared" si="90"/>
        <v>0</v>
      </c>
      <c r="DP100" s="20">
        <f t="shared" si="90"/>
        <v>50000000</v>
      </c>
      <c r="DQ100" s="20">
        <f t="shared" si="90"/>
        <v>0</v>
      </c>
      <c r="DR100" s="20">
        <f t="shared" si="87"/>
        <v>0</v>
      </c>
      <c r="DS100" s="20">
        <f t="shared" si="83"/>
        <v>0</v>
      </c>
      <c r="DT100" s="20"/>
      <c r="DU100" s="20">
        <f t="shared" si="84"/>
        <v>8000000</v>
      </c>
      <c r="DX100" s="282">
        <f t="shared" si="43"/>
        <v>258000000</v>
      </c>
    </row>
    <row r="101" spans="1:130" ht="59.25" hidden="1" customHeight="1" x14ac:dyDescent="0.3">
      <c r="A101" s="206"/>
      <c r="B101" s="208"/>
      <c r="C101" s="163" t="s">
        <v>285</v>
      </c>
      <c r="D101" s="146" t="s">
        <v>286</v>
      </c>
      <c r="E101" s="146">
        <v>520</v>
      </c>
      <c r="F101" s="159" t="s">
        <v>287</v>
      </c>
      <c r="G101" s="20">
        <f t="shared" si="61"/>
        <v>54811394</v>
      </c>
      <c r="H101" s="29"/>
      <c r="I101" s="20"/>
      <c r="J101" s="40"/>
      <c r="K101" s="63"/>
      <c r="L101" s="72"/>
      <c r="M101" s="29"/>
      <c r="N101" s="29"/>
      <c r="O101" s="29"/>
      <c r="P101" s="29"/>
      <c r="Q101" s="29"/>
      <c r="R101" s="24"/>
      <c r="S101" s="24"/>
      <c r="T101" s="24"/>
      <c r="U101" s="24"/>
      <c r="V101" s="29"/>
      <c r="W101" s="40"/>
      <c r="X101" s="20"/>
      <c r="Y101" s="20"/>
      <c r="Z101" s="20"/>
      <c r="AA101" s="20"/>
      <c r="AB101" s="20"/>
      <c r="AC101" s="20">
        <f>54811394</f>
        <v>54811394</v>
      </c>
      <c r="AD101" s="21">
        <f t="shared" si="91"/>
        <v>0.62030898174200788</v>
      </c>
      <c r="AE101" s="20">
        <f t="shared" si="85"/>
        <v>34000000</v>
      </c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>
        <f>+'[2]ENERO 2019'!$AF$1319</f>
        <v>34000000</v>
      </c>
      <c r="BB101" s="21">
        <f t="shared" si="93"/>
        <v>0.37969101825799212</v>
      </c>
      <c r="BC101" s="20">
        <f t="shared" si="75"/>
        <v>20811394</v>
      </c>
      <c r="BD101" s="20">
        <f t="shared" si="94"/>
        <v>0</v>
      </c>
      <c r="BE101" s="20">
        <f t="shared" si="94"/>
        <v>0</v>
      </c>
      <c r="BF101" s="20">
        <f t="shared" si="94"/>
        <v>0</v>
      </c>
      <c r="BG101" s="20">
        <f t="shared" si="94"/>
        <v>0</v>
      </c>
      <c r="BH101" s="20">
        <f t="shared" si="94"/>
        <v>0</v>
      </c>
      <c r="BI101" s="20">
        <f t="shared" si="94"/>
        <v>0</v>
      </c>
      <c r="BJ101" s="20">
        <f t="shared" si="94"/>
        <v>0</v>
      </c>
      <c r="BK101" s="20">
        <f t="shared" si="94"/>
        <v>0</v>
      </c>
      <c r="BL101" s="20">
        <f t="shared" si="94"/>
        <v>0</v>
      </c>
      <c r="BM101" s="20">
        <f t="shared" si="94"/>
        <v>0</v>
      </c>
      <c r="BN101" s="20">
        <f t="shared" si="94"/>
        <v>0</v>
      </c>
      <c r="BO101" s="20">
        <f t="shared" si="94"/>
        <v>0</v>
      </c>
      <c r="BP101" s="20">
        <f t="shared" si="94"/>
        <v>0</v>
      </c>
      <c r="BQ101" s="20">
        <f t="shared" si="94"/>
        <v>0</v>
      </c>
      <c r="BR101" s="20">
        <f t="shared" si="94"/>
        <v>0</v>
      </c>
      <c r="BS101" s="20">
        <f>W101-AU101</f>
        <v>0</v>
      </c>
      <c r="BT101" s="20">
        <f t="shared" si="95"/>
        <v>0</v>
      </c>
      <c r="BU101" s="20">
        <f t="shared" si="95"/>
        <v>0</v>
      </c>
      <c r="BV101" s="20">
        <f t="shared" si="95"/>
        <v>0</v>
      </c>
      <c r="BW101" s="20">
        <f t="shared" si="95"/>
        <v>0</v>
      </c>
      <c r="BX101" s="20"/>
      <c r="BY101" s="20">
        <f t="shared" si="78"/>
        <v>20811394</v>
      </c>
      <c r="BZ101" s="21">
        <f t="shared" si="92"/>
        <v>0.30299052419648365</v>
      </c>
      <c r="CA101" s="20">
        <f t="shared" si="79"/>
        <v>16607333</v>
      </c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>
        <f>+'[2]ENERO 2019'!$H$1317</f>
        <v>16607333</v>
      </c>
      <c r="CX101" s="69">
        <f t="shared" si="80"/>
        <v>0.69700947580351635</v>
      </c>
      <c r="CY101" s="20">
        <f t="shared" si="45"/>
        <v>38204061</v>
      </c>
      <c r="CZ101" s="20">
        <f t="shared" si="89"/>
        <v>0</v>
      </c>
      <c r="DA101" s="20">
        <f t="shared" si="89"/>
        <v>0</v>
      </c>
      <c r="DB101" s="20"/>
      <c r="DC101" s="20">
        <f t="shared" si="90"/>
        <v>0</v>
      </c>
      <c r="DD101" s="20">
        <f t="shared" si="90"/>
        <v>0</v>
      </c>
      <c r="DE101" s="20">
        <f t="shared" si="90"/>
        <v>0</v>
      </c>
      <c r="DF101" s="20">
        <f t="shared" si="90"/>
        <v>0</v>
      </c>
      <c r="DG101" s="20">
        <f t="shared" si="90"/>
        <v>0</v>
      </c>
      <c r="DH101" s="20">
        <f t="shared" si="90"/>
        <v>0</v>
      </c>
      <c r="DI101" s="20">
        <f t="shared" si="90"/>
        <v>0</v>
      </c>
      <c r="DJ101" s="20">
        <f t="shared" si="90"/>
        <v>0</v>
      </c>
      <c r="DK101" s="20">
        <f t="shared" si="90"/>
        <v>0</v>
      </c>
      <c r="DL101" s="20">
        <f t="shared" si="90"/>
        <v>0</v>
      </c>
      <c r="DM101" s="20">
        <f t="shared" si="90"/>
        <v>0</v>
      </c>
      <c r="DN101" s="20">
        <f t="shared" si="90"/>
        <v>0</v>
      </c>
      <c r="DO101" s="20">
        <f t="shared" si="90"/>
        <v>0</v>
      </c>
      <c r="DP101" s="20">
        <f t="shared" si="90"/>
        <v>0</v>
      </c>
      <c r="DQ101" s="20">
        <f t="shared" si="90"/>
        <v>0</v>
      </c>
      <c r="DR101" s="20">
        <f t="shared" si="87"/>
        <v>0</v>
      </c>
      <c r="DS101" s="20">
        <f t="shared" si="83"/>
        <v>0</v>
      </c>
      <c r="DT101" s="20"/>
      <c r="DU101" s="20">
        <f t="shared" si="84"/>
        <v>38204061</v>
      </c>
      <c r="DX101" s="282">
        <f t="shared" si="43"/>
        <v>54811394</v>
      </c>
    </row>
    <row r="102" spans="1:130" s="38" customFormat="1" ht="20.25" customHeight="1" thickTop="1" thickBot="1" x14ac:dyDescent="0.35">
      <c r="A102" s="73"/>
      <c r="B102" s="268" t="s">
        <v>288</v>
      </c>
      <c r="C102" s="269"/>
      <c r="D102" s="269"/>
      <c r="E102" s="269"/>
      <c r="F102" s="270"/>
      <c r="G102" s="49">
        <f t="shared" ref="G102:AC102" si="96">SUM(G79:G101)</f>
        <v>4006824095</v>
      </c>
      <c r="H102" s="49">
        <f t="shared" si="96"/>
        <v>0</v>
      </c>
      <c r="I102" s="49">
        <f t="shared" si="96"/>
        <v>835000000</v>
      </c>
      <c r="J102" s="49">
        <f t="shared" si="96"/>
        <v>0</v>
      </c>
      <c r="K102" s="49">
        <f t="shared" si="96"/>
        <v>0</v>
      </c>
      <c r="L102" s="49">
        <f t="shared" si="96"/>
        <v>0</v>
      </c>
      <c r="M102" s="49">
        <f t="shared" si="96"/>
        <v>0</v>
      </c>
      <c r="N102" s="49">
        <f t="shared" si="96"/>
        <v>0</v>
      </c>
      <c r="O102" s="49">
        <f t="shared" si="96"/>
        <v>0</v>
      </c>
      <c r="P102" s="49">
        <f t="shared" si="96"/>
        <v>0</v>
      </c>
      <c r="Q102" s="49">
        <f t="shared" si="96"/>
        <v>0</v>
      </c>
      <c r="R102" s="49">
        <f t="shared" si="96"/>
        <v>0</v>
      </c>
      <c r="S102" s="49">
        <f t="shared" si="96"/>
        <v>0</v>
      </c>
      <c r="T102" s="49">
        <f t="shared" si="96"/>
        <v>0</v>
      </c>
      <c r="U102" s="49">
        <f t="shared" si="96"/>
        <v>0</v>
      </c>
      <c r="V102" s="49">
        <f t="shared" si="96"/>
        <v>2115618253</v>
      </c>
      <c r="W102" s="49">
        <f t="shared" si="96"/>
        <v>312000000</v>
      </c>
      <c r="X102" s="49">
        <f t="shared" si="96"/>
        <v>80000000</v>
      </c>
      <c r="Y102" s="49">
        <f t="shared" si="96"/>
        <v>0</v>
      </c>
      <c r="Z102" s="49">
        <f t="shared" si="96"/>
        <v>0</v>
      </c>
      <c r="AA102" s="49">
        <f t="shared" si="96"/>
        <v>0</v>
      </c>
      <c r="AB102" s="49">
        <f t="shared" si="96"/>
        <v>0</v>
      </c>
      <c r="AC102" s="49">
        <f t="shared" si="96"/>
        <v>664205842</v>
      </c>
      <c r="AD102" s="36">
        <f t="shared" si="91"/>
        <v>0.22666908690435036</v>
      </c>
      <c r="AE102" s="49">
        <f t="shared" ref="AE102:BA102" si="97">SUM(AE79:AE101)</f>
        <v>908223159</v>
      </c>
      <c r="AF102" s="49">
        <f t="shared" si="97"/>
        <v>0</v>
      </c>
      <c r="AG102" s="49">
        <f t="shared" si="97"/>
        <v>382814886</v>
      </c>
      <c r="AH102" s="49">
        <f t="shared" si="97"/>
        <v>0</v>
      </c>
      <c r="AI102" s="49">
        <f t="shared" si="97"/>
        <v>0</v>
      </c>
      <c r="AJ102" s="49">
        <f t="shared" si="97"/>
        <v>0</v>
      </c>
      <c r="AK102" s="49">
        <f t="shared" si="97"/>
        <v>0</v>
      </c>
      <c r="AL102" s="49">
        <f t="shared" si="97"/>
        <v>0</v>
      </c>
      <c r="AM102" s="49">
        <f t="shared" si="97"/>
        <v>0</v>
      </c>
      <c r="AN102" s="49">
        <f t="shared" si="97"/>
        <v>0</v>
      </c>
      <c r="AO102" s="49">
        <f t="shared" si="97"/>
        <v>0</v>
      </c>
      <c r="AP102" s="49">
        <f t="shared" si="97"/>
        <v>0</v>
      </c>
      <c r="AQ102" s="49">
        <f t="shared" si="97"/>
        <v>0</v>
      </c>
      <c r="AR102" s="49">
        <f t="shared" si="97"/>
        <v>0</v>
      </c>
      <c r="AS102" s="49">
        <f t="shared" si="97"/>
        <v>0</v>
      </c>
      <c r="AT102" s="49">
        <f t="shared" si="97"/>
        <v>13209647</v>
      </c>
      <c r="AU102" s="49">
        <f t="shared" si="97"/>
        <v>72822283</v>
      </c>
      <c r="AV102" s="49">
        <f t="shared" si="97"/>
        <v>0</v>
      </c>
      <c r="AW102" s="49">
        <f t="shared" si="97"/>
        <v>0</v>
      </c>
      <c r="AX102" s="49">
        <f t="shared" si="97"/>
        <v>0</v>
      </c>
      <c r="AY102" s="49">
        <f t="shared" si="97"/>
        <v>0</v>
      </c>
      <c r="AZ102" s="49"/>
      <c r="BA102" s="49">
        <f t="shared" si="97"/>
        <v>439376343</v>
      </c>
      <c r="BB102" s="36">
        <f t="shared" si="93"/>
        <v>0.77333091309564961</v>
      </c>
      <c r="BC102" s="49">
        <f t="shared" ref="BC102:BY102" si="98">SUM(BC79:BC101)</f>
        <v>3098600936</v>
      </c>
      <c r="BD102" s="49">
        <f t="shared" si="98"/>
        <v>0</v>
      </c>
      <c r="BE102" s="49">
        <f t="shared" si="98"/>
        <v>452185114</v>
      </c>
      <c r="BF102" s="49">
        <f t="shared" si="98"/>
        <v>0</v>
      </c>
      <c r="BG102" s="49">
        <f t="shared" si="98"/>
        <v>0</v>
      </c>
      <c r="BH102" s="49">
        <f t="shared" si="98"/>
        <v>0</v>
      </c>
      <c r="BI102" s="49">
        <f t="shared" si="98"/>
        <v>0</v>
      </c>
      <c r="BJ102" s="49">
        <f t="shared" si="98"/>
        <v>0</v>
      </c>
      <c r="BK102" s="49">
        <f t="shared" si="98"/>
        <v>0</v>
      </c>
      <c r="BL102" s="49">
        <f t="shared" si="98"/>
        <v>0</v>
      </c>
      <c r="BM102" s="49">
        <f t="shared" si="98"/>
        <v>0</v>
      </c>
      <c r="BN102" s="49">
        <f t="shared" si="98"/>
        <v>0</v>
      </c>
      <c r="BO102" s="49">
        <f t="shared" si="98"/>
        <v>0</v>
      </c>
      <c r="BP102" s="49">
        <f t="shared" si="98"/>
        <v>0</v>
      </c>
      <c r="BQ102" s="49">
        <f t="shared" si="98"/>
        <v>0</v>
      </c>
      <c r="BR102" s="49">
        <f t="shared" si="98"/>
        <v>2102408606</v>
      </c>
      <c r="BS102" s="49">
        <f t="shared" si="98"/>
        <v>239177717</v>
      </c>
      <c r="BT102" s="49">
        <f t="shared" si="98"/>
        <v>80000000</v>
      </c>
      <c r="BU102" s="49">
        <f t="shared" si="98"/>
        <v>0</v>
      </c>
      <c r="BV102" s="49">
        <f t="shared" si="98"/>
        <v>0</v>
      </c>
      <c r="BW102" s="49">
        <f t="shared" si="98"/>
        <v>0</v>
      </c>
      <c r="BX102" s="49">
        <f t="shared" si="98"/>
        <v>0</v>
      </c>
      <c r="BY102" s="49">
        <f t="shared" si="98"/>
        <v>224829499</v>
      </c>
      <c r="BZ102" s="36">
        <f t="shared" si="92"/>
        <v>0.16800871738792916</v>
      </c>
      <c r="CA102" s="49">
        <f t="shared" ref="CA102:CW102" si="99">SUM(CA79:CA101)</f>
        <v>673181377</v>
      </c>
      <c r="CB102" s="49">
        <f t="shared" si="99"/>
        <v>0</v>
      </c>
      <c r="CC102" s="49">
        <f t="shared" si="99"/>
        <v>359377055</v>
      </c>
      <c r="CD102" s="49">
        <f t="shared" si="99"/>
        <v>0</v>
      </c>
      <c r="CE102" s="49">
        <f t="shared" si="99"/>
        <v>0</v>
      </c>
      <c r="CF102" s="49">
        <f t="shared" si="99"/>
        <v>0</v>
      </c>
      <c r="CG102" s="49">
        <f t="shared" si="99"/>
        <v>0</v>
      </c>
      <c r="CH102" s="49">
        <f t="shared" si="99"/>
        <v>0</v>
      </c>
      <c r="CI102" s="49">
        <f t="shared" si="99"/>
        <v>0</v>
      </c>
      <c r="CJ102" s="49">
        <f t="shared" si="99"/>
        <v>0</v>
      </c>
      <c r="CK102" s="49">
        <f t="shared" si="99"/>
        <v>0</v>
      </c>
      <c r="CL102" s="49">
        <f t="shared" si="99"/>
        <v>0</v>
      </c>
      <c r="CM102" s="49">
        <f t="shared" si="99"/>
        <v>0</v>
      </c>
      <c r="CN102" s="49">
        <f t="shared" si="99"/>
        <v>0</v>
      </c>
      <c r="CO102" s="49">
        <f t="shared" si="99"/>
        <v>0</v>
      </c>
      <c r="CP102" s="49">
        <f t="shared" si="99"/>
        <v>5160000</v>
      </c>
      <c r="CQ102" s="49">
        <f t="shared" si="99"/>
        <v>69001412</v>
      </c>
      <c r="CR102" s="49">
        <f t="shared" si="99"/>
        <v>0</v>
      </c>
      <c r="CS102" s="49">
        <f t="shared" si="99"/>
        <v>0</v>
      </c>
      <c r="CT102" s="49">
        <f t="shared" si="99"/>
        <v>0</v>
      </c>
      <c r="CU102" s="49">
        <f t="shared" si="99"/>
        <v>0</v>
      </c>
      <c r="CV102" s="49"/>
      <c r="CW102" s="49">
        <f t="shared" si="99"/>
        <v>239642910</v>
      </c>
      <c r="CX102" s="36">
        <f t="shared" si="80"/>
        <v>0.83199128261207078</v>
      </c>
      <c r="CY102" s="49">
        <f t="shared" si="45"/>
        <v>3333642718</v>
      </c>
      <c r="CZ102" s="49">
        <f>SUM(CZ79:CZ101)</f>
        <v>0</v>
      </c>
      <c r="DA102" s="49">
        <f>SUM(DA79:DA101)</f>
        <v>475622945</v>
      </c>
      <c r="DB102" s="49"/>
      <c r="DC102" s="49">
        <f t="shared" ref="DC102:DU102" si="100">SUM(DC79:DC101)</f>
        <v>0</v>
      </c>
      <c r="DD102" s="49">
        <f t="shared" si="100"/>
        <v>0</v>
      </c>
      <c r="DE102" s="49">
        <f t="shared" si="100"/>
        <v>0</v>
      </c>
      <c r="DF102" s="49">
        <f t="shared" si="100"/>
        <v>0</v>
      </c>
      <c r="DG102" s="49">
        <f t="shared" si="100"/>
        <v>0</v>
      </c>
      <c r="DH102" s="49">
        <f t="shared" si="100"/>
        <v>0</v>
      </c>
      <c r="DI102" s="49">
        <f t="shared" si="100"/>
        <v>0</v>
      </c>
      <c r="DJ102" s="49">
        <f t="shared" si="100"/>
        <v>0</v>
      </c>
      <c r="DK102" s="49">
        <f t="shared" si="100"/>
        <v>0</v>
      </c>
      <c r="DL102" s="49">
        <f t="shared" si="100"/>
        <v>0</v>
      </c>
      <c r="DM102" s="49">
        <f t="shared" si="100"/>
        <v>0</v>
      </c>
      <c r="DN102" s="49">
        <f t="shared" si="100"/>
        <v>2110458253</v>
      </c>
      <c r="DO102" s="49">
        <f t="shared" si="100"/>
        <v>242998588</v>
      </c>
      <c r="DP102" s="49">
        <f t="shared" si="100"/>
        <v>80000000</v>
      </c>
      <c r="DQ102" s="49">
        <f t="shared" si="100"/>
        <v>0</v>
      </c>
      <c r="DR102" s="49">
        <f t="shared" si="100"/>
        <v>0</v>
      </c>
      <c r="DS102" s="49">
        <f t="shared" si="100"/>
        <v>0</v>
      </c>
      <c r="DT102" s="49">
        <f>SUM(DT79:DT101)</f>
        <v>0</v>
      </c>
      <c r="DU102" s="49">
        <f t="shared" si="100"/>
        <v>424562932</v>
      </c>
      <c r="DW102" s="278" t="s">
        <v>400</v>
      </c>
      <c r="DX102" s="282">
        <f t="shared" ref="DX102:DX137" si="101">+G102</f>
        <v>4006824095</v>
      </c>
      <c r="DY102" s="282">
        <f>+CA102</f>
        <v>673181377</v>
      </c>
      <c r="DZ102" s="283">
        <f>+BZ102</f>
        <v>0.16800871738792916</v>
      </c>
    </row>
    <row r="103" spans="1:130" s="38" customFormat="1" ht="48" hidden="1" customHeight="1" thickTop="1" x14ac:dyDescent="0.3">
      <c r="A103" s="212" t="s">
        <v>289</v>
      </c>
      <c r="B103" s="204" t="s">
        <v>290</v>
      </c>
      <c r="C103" s="160" t="s">
        <v>291</v>
      </c>
      <c r="D103" s="161" t="s">
        <v>292</v>
      </c>
      <c r="E103" s="146">
        <v>301</v>
      </c>
      <c r="F103" s="159" t="s">
        <v>293</v>
      </c>
      <c r="G103" s="20">
        <f t="shared" si="61"/>
        <v>16000000</v>
      </c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>
        <v>16000000</v>
      </c>
      <c r="AA103" s="20"/>
      <c r="AB103" s="20"/>
      <c r="AC103" s="20"/>
      <c r="AD103" s="21">
        <f t="shared" si="91"/>
        <v>0.3775</v>
      </c>
      <c r="AE103" s="20">
        <f t="shared" ref="AE103:AE117" si="102">SUM(AF103:BA103)</f>
        <v>6040000</v>
      </c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>
        <f>+'[2]ENERO 2019'!$AB$193</f>
        <v>6040000</v>
      </c>
      <c r="AY103" s="20"/>
      <c r="AZ103" s="20"/>
      <c r="BA103" s="20"/>
      <c r="BB103" s="21">
        <f t="shared" si="93"/>
        <v>0.62250000000000005</v>
      </c>
      <c r="BC103" s="20">
        <f t="shared" si="75"/>
        <v>9960000</v>
      </c>
      <c r="BD103" s="20">
        <f t="shared" ref="BD103:BS105" si="103">H103-AF103</f>
        <v>0</v>
      </c>
      <c r="BE103" s="20">
        <f t="shared" si="103"/>
        <v>0</v>
      </c>
      <c r="BF103" s="20">
        <f t="shared" si="103"/>
        <v>0</v>
      </c>
      <c r="BG103" s="20">
        <f t="shared" si="103"/>
        <v>0</v>
      </c>
      <c r="BH103" s="20">
        <f t="shared" si="103"/>
        <v>0</v>
      </c>
      <c r="BI103" s="20">
        <f t="shared" si="103"/>
        <v>0</v>
      </c>
      <c r="BJ103" s="20">
        <f t="shared" si="103"/>
        <v>0</v>
      </c>
      <c r="BK103" s="20">
        <f t="shared" si="103"/>
        <v>0</v>
      </c>
      <c r="BL103" s="20">
        <f t="shared" si="103"/>
        <v>0</v>
      </c>
      <c r="BM103" s="20">
        <f t="shared" si="103"/>
        <v>0</v>
      </c>
      <c r="BN103" s="20">
        <f t="shared" si="103"/>
        <v>0</v>
      </c>
      <c r="BO103" s="20">
        <f t="shared" si="103"/>
        <v>0</v>
      </c>
      <c r="BP103" s="20">
        <f t="shared" si="103"/>
        <v>0</v>
      </c>
      <c r="BQ103" s="20">
        <f t="shared" si="103"/>
        <v>0</v>
      </c>
      <c r="BR103" s="20">
        <f t="shared" si="103"/>
        <v>0</v>
      </c>
      <c r="BS103" s="20">
        <f t="shared" si="103"/>
        <v>0</v>
      </c>
      <c r="BT103" s="20">
        <f t="shared" ref="BN103:BW117" si="104">X103-AV103</f>
        <v>0</v>
      </c>
      <c r="BU103" s="20">
        <f t="shared" si="104"/>
        <v>0</v>
      </c>
      <c r="BV103" s="20">
        <f t="shared" si="104"/>
        <v>9960000</v>
      </c>
      <c r="BW103" s="20">
        <f t="shared" si="104"/>
        <v>0</v>
      </c>
      <c r="BX103" s="20"/>
      <c r="BY103" s="20">
        <f t="shared" ref="BY103:BY117" si="105">AC103-BA103</f>
        <v>0</v>
      </c>
      <c r="BZ103" s="21">
        <f t="shared" si="92"/>
        <v>0</v>
      </c>
      <c r="CA103" s="20">
        <f t="shared" ref="CA103:CA117" si="106">SUM(CB103:CW103)</f>
        <v>0</v>
      </c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1">
        <f t="shared" si="80"/>
        <v>1</v>
      </c>
      <c r="CY103" s="40">
        <f t="shared" si="45"/>
        <v>16000000</v>
      </c>
      <c r="CZ103" s="20">
        <f t="shared" ref="CZ103:DA117" si="107">H103-CB103</f>
        <v>0</v>
      </c>
      <c r="DA103" s="20">
        <f t="shared" si="107"/>
        <v>0</v>
      </c>
      <c r="DB103" s="20"/>
      <c r="DC103" s="20">
        <f t="shared" ref="DC103:DR117" si="108">K103-CE103</f>
        <v>0</v>
      </c>
      <c r="DD103" s="20">
        <f t="shared" si="108"/>
        <v>0</v>
      </c>
      <c r="DE103" s="20">
        <f t="shared" si="108"/>
        <v>0</v>
      </c>
      <c r="DF103" s="20">
        <f t="shared" si="108"/>
        <v>0</v>
      </c>
      <c r="DG103" s="20">
        <f t="shared" si="108"/>
        <v>0</v>
      </c>
      <c r="DH103" s="20">
        <f t="shared" si="108"/>
        <v>0</v>
      </c>
      <c r="DI103" s="20">
        <f t="shared" si="108"/>
        <v>0</v>
      </c>
      <c r="DJ103" s="20">
        <f t="shared" si="108"/>
        <v>0</v>
      </c>
      <c r="DK103" s="20">
        <f t="shared" si="108"/>
        <v>0</v>
      </c>
      <c r="DL103" s="20">
        <f t="shared" si="108"/>
        <v>0</v>
      </c>
      <c r="DM103" s="20">
        <f t="shared" si="108"/>
        <v>0</v>
      </c>
      <c r="DN103" s="20">
        <f t="shared" si="108"/>
        <v>0</v>
      </c>
      <c r="DO103" s="20">
        <f t="shared" si="108"/>
        <v>0</v>
      </c>
      <c r="DP103" s="20">
        <f t="shared" si="108"/>
        <v>0</v>
      </c>
      <c r="DQ103" s="20">
        <f t="shared" si="108"/>
        <v>0</v>
      </c>
      <c r="DR103" s="20">
        <f t="shared" si="108"/>
        <v>16000000</v>
      </c>
      <c r="DS103" s="20">
        <f t="shared" ref="DS103:DS117" si="109">AA103-CU103</f>
        <v>0</v>
      </c>
      <c r="DT103" s="20"/>
      <c r="DU103" s="20">
        <f t="shared" ref="DU103:DU117" si="110">AC103-CW103</f>
        <v>0</v>
      </c>
      <c r="DX103" s="282">
        <f t="shared" si="101"/>
        <v>16000000</v>
      </c>
    </row>
    <row r="104" spans="1:130" s="38" customFormat="1" ht="22.5" hidden="1" customHeight="1" x14ac:dyDescent="0.3">
      <c r="A104" s="212"/>
      <c r="B104" s="213"/>
      <c r="C104" s="160" t="s">
        <v>294</v>
      </c>
      <c r="D104" s="161" t="s">
        <v>295</v>
      </c>
      <c r="E104" s="146">
        <v>301</v>
      </c>
      <c r="F104" s="159" t="s">
        <v>293</v>
      </c>
      <c r="G104" s="20">
        <f t="shared" si="61"/>
        <v>50000000</v>
      </c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>
        <v>50000000</v>
      </c>
      <c r="AA104" s="20"/>
      <c r="AB104" s="20"/>
      <c r="AC104" s="20"/>
      <c r="AD104" s="21">
        <f t="shared" si="91"/>
        <v>1</v>
      </c>
      <c r="AE104" s="20">
        <f t="shared" si="102"/>
        <v>50000000</v>
      </c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>
        <f>+'[2]ENERO 2019'!$AB$198</f>
        <v>50000000</v>
      </c>
      <c r="AY104" s="20"/>
      <c r="AZ104" s="20"/>
      <c r="BA104" s="20"/>
      <c r="BB104" s="21">
        <f t="shared" si="93"/>
        <v>0</v>
      </c>
      <c r="BC104" s="20">
        <f t="shared" si="75"/>
        <v>0</v>
      </c>
      <c r="BD104" s="20">
        <f t="shared" si="103"/>
        <v>0</v>
      </c>
      <c r="BE104" s="20">
        <f t="shared" si="103"/>
        <v>0</v>
      </c>
      <c r="BF104" s="20">
        <f t="shared" si="103"/>
        <v>0</v>
      </c>
      <c r="BG104" s="20">
        <f t="shared" si="103"/>
        <v>0</v>
      </c>
      <c r="BH104" s="20">
        <f t="shared" si="103"/>
        <v>0</v>
      </c>
      <c r="BI104" s="20">
        <f t="shared" si="103"/>
        <v>0</v>
      </c>
      <c r="BJ104" s="20">
        <f t="shared" si="103"/>
        <v>0</v>
      </c>
      <c r="BK104" s="20">
        <f t="shared" si="103"/>
        <v>0</v>
      </c>
      <c r="BL104" s="20">
        <f t="shared" si="103"/>
        <v>0</v>
      </c>
      <c r="BM104" s="20">
        <f t="shared" si="103"/>
        <v>0</v>
      </c>
      <c r="BN104" s="20">
        <f t="shared" si="104"/>
        <v>0</v>
      </c>
      <c r="BO104" s="20">
        <f t="shared" si="104"/>
        <v>0</v>
      </c>
      <c r="BP104" s="20">
        <f t="shared" si="104"/>
        <v>0</v>
      </c>
      <c r="BQ104" s="20">
        <f t="shared" si="104"/>
        <v>0</v>
      </c>
      <c r="BR104" s="20">
        <f t="shared" si="104"/>
        <v>0</v>
      </c>
      <c r="BS104" s="20">
        <f t="shared" si="104"/>
        <v>0</v>
      </c>
      <c r="BT104" s="20">
        <f t="shared" si="104"/>
        <v>0</v>
      </c>
      <c r="BU104" s="20">
        <f t="shared" si="104"/>
        <v>0</v>
      </c>
      <c r="BV104" s="20">
        <f t="shared" si="104"/>
        <v>0</v>
      </c>
      <c r="BW104" s="20">
        <f t="shared" si="104"/>
        <v>0</v>
      </c>
      <c r="BX104" s="20"/>
      <c r="BY104" s="20">
        <f t="shared" si="105"/>
        <v>0</v>
      </c>
      <c r="BZ104" s="21">
        <f t="shared" si="92"/>
        <v>0.68620000000000003</v>
      </c>
      <c r="CA104" s="20">
        <f t="shared" si="106"/>
        <v>34310000</v>
      </c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>
        <f>+'[1]FEBRERO 2019'!$H$219</f>
        <v>34310000</v>
      </c>
      <c r="CU104" s="20"/>
      <c r="CV104" s="20"/>
      <c r="CW104" s="20"/>
      <c r="CX104" s="21">
        <f t="shared" si="80"/>
        <v>0.31379999999999997</v>
      </c>
      <c r="CY104" s="20">
        <f t="shared" si="45"/>
        <v>15690000</v>
      </c>
      <c r="CZ104" s="20">
        <f t="shared" si="107"/>
        <v>0</v>
      </c>
      <c r="DA104" s="20">
        <f t="shared" si="107"/>
        <v>0</v>
      </c>
      <c r="DB104" s="20"/>
      <c r="DC104" s="20">
        <f t="shared" si="108"/>
        <v>0</v>
      </c>
      <c r="DD104" s="20">
        <f t="shared" si="108"/>
        <v>0</v>
      </c>
      <c r="DE104" s="20">
        <f t="shared" si="108"/>
        <v>0</v>
      </c>
      <c r="DF104" s="20">
        <f t="shared" si="108"/>
        <v>0</v>
      </c>
      <c r="DG104" s="20">
        <f t="shared" si="108"/>
        <v>0</v>
      </c>
      <c r="DH104" s="20">
        <f t="shared" si="108"/>
        <v>0</v>
      </c>
      <c r="DI104" s="20">
        <f t="shared" si="108"/>
        <v>0</v>
      </c>
      <c r="DJ104" s="20">
        <f t="shared" si="108"/>
        <v>0</v>
      </c>
      <c r="DK104" s="20">
        <f t="shared" si="108"/>
        <v>0</v>
      </c>
      <c r="DL104" s="20">
        <f t="shared" si="108"/>
        <v>0</v>
      </c>
      <c r="DM104" s="20">
        <f t="shared" si="108"/>
        <v>0</v>
      </c>
      <c r="DN104" s="20">
        <f t="shared" si="108"/>
        <v>0</v>
      </c>
      <c r="DO104" s="20">
        <f t="shared" si="108"/>
        <v>0</v>
      </c>
      <c r="DP104" s="20">
        <f t="shared" si="108"/>
        <v>0</v>
      </c>
      <c r="DQ104" s="20">
        <f t="shared" si="108"/>
        <v>0</v>
      </c>
      <c r="DR104" s="20">
        <f t="shared" si="108"/>
        <v>15690000</v>
      </c>
      <c r="DS104" s="20">
        <f t="shared" si="109"/>
        <v>0</v>
      </c>
      <c r="DT104" s="20"/>
      <c r="DU104" s="20">
        <f t="shared" si="110"/>
        <v>0</v>
      </c>
      <c r="DX104" s="282">
        <f t="shared" si="101"/>
        <v>50000000</v>
      </c>
    </row>
    <row r="105" spans="1:130" s="38" customFormat="1" ht="35.25" hidden="1" customHeight="1" x14ac:dyDescent="0.3">
      <c r="A105" s="212"/>
      <c r="B105" s="213"/>
      <c r="C105" s="160" t="s">
        <v>296</v>
      </c>
      <c r="D105" s="161" t="s">
        <v>297</v>
      </c>
      <c r="E105" s="146">
        <v>301</v>
      </c>
      <c r="F105" s="159" t="s">
        <v>293</v>
      </c>
      <c r="G105" s="20">
        <f t="shared" si="61"/>
        <v>30000000</v>
      </c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>
        <v>30000000</v>
      </c>
      <c r="AA105" s="20"/>
      <c r="AB105" s="20"/>
      <c r="AC105" s="20"/>
      <c r="AD105" s="21">
        <f t="shared" si="91"/>
        <v>1</v>
      </c>
      <c r="AE105" s="20">
        <f t="shared" si="102"/>
        <v>30000000</v>
      </c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>
        <f>+'[2]ENERO 2019'!$AB$207</f>
        <v>30000000</v>
      </c>
      <c r="AY105" s="20"/>
      <c r="AZ105" s="20"/>
      <c r="BA105" s="20"/>
      <c r="BB105" s="21">
        <f t="shared" si="93"/>
        <v>0</v>
      </c>
      <c r="BC105" s="20">
        <f t="shared" si="75"/>
        <v>0</v>
      </c>
      <c r="BD105" s="20">
        <f t="shared" si="103"/>
        <v>0</v>
      </c>
      <c r="BE105" s="20">
        <f t="shared" si="103"/>
        <v>0</v>
      </c>
      <c r="BF105" s="20">
        <f t="shared" si="103"/>
        <v>0</v>
      </c>
      <c r="BG105" s="20">
        <f t="shared" si="103"/>
        <v>0</v>
      </c>
      <c r="BH105" s="20">
        <f t="shared" si="103"/>
        <v>0</v>
      </c>
      <c r="BI105" s="20">
        <f t="shared" si="103"/>
        <v>0</v>
      </c>
      <c r="BJ105" s="20">
        <f t="shared" si="103"/>
        <v>0</v>
      </c>
      <c r="BK105" s="20">
        <f t="shared" si="103"/>
        <v>0</v>
      </c>
      <c r="BL105" s="20">
        <f t="shared" si="103"/>
        <v>0</v>
      </c>
      <c r="BM105" s="20">
        <f t="shared" si="103"/>
        <v>0</v>
      </c>
      <c r="BN105" s="20">
        <f t="shared" si="104"/>
        <v>0</v>
      </c>
      <c r="BO105" s="20">
        <f t="shared" si="104"/>
        <v>0</v>
      </c>
      <c r="BP105" s="20">
        <f t="shared" si="104"/>
        <v>0</v>
      </c>
      <c r="BQ105" s="20">
        <f t="shared" si="104"/>
        <v>0</v>
      </c>
      <c r="BR105" s="20">
        <f t="shared" si="104"/>
        <v>0</v>
      </c>
      <c r="BS105" s="20">
        <f t="shared" si="104"/>
        <v>0</v>
      </c>
      <c r="BT105" s="20">
        <f t="shared" si="104"/>
        <v>0</v>
      </c>
      <c r="BU105" s="20">
        <f t="shared" si="104"/>
        <v>0</v>
      </c>
      <c r="BV105" s="20">
        <f t="shared" si="104"/>
        <v>0</v>
      </c>
      <c r="BW105" s="20">
        <f t="shared" si="104"/>
        <v>0</v>
      </c>
      <c r="BX105" s="20"/>
      <c r="BY105" s="20">
        <f t="shared" si="105"/>
        <v>0</v>
      </c>
      <c r="BZ105" s="21">
        <f t="shared" si="92"/>
        <v>0.76877779999999996</v>
      </c>
      <c r="CA105" s="20">
        <f t="shared" si="106"/>
        <v>23063334</v>
      </c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>
        <f>+'[1]FEBRERO 2019'!$H$230</f>
        <v>23063334</v>
      </c>
      <c r="CU105" s="20"/>
      <c r="CV105" s="20"/>
      <c r="CW105" s="20"/>
      <c r="CX105" s="21">
        <f t="shared" si="80"/>
        <v>0.23122220000000004</v>
      </c>
      <c r="CY105" s="20">
        <f t="shared" si="45"/>
        <v>6936666</v>
      </c>
      <c r="CZ105" s="20">
        <f t="shared" si="107"/>
        <v>0</v>
      </c>
      <c r="DA105" s="20">
        <f t="shared" si="107"/>
        <v>0</v>
      </c>
      <c r="DB105" s="20"/>
      <c r="DC105" s="20">
        <f t="shared" si="108"/>
        <v>0</v>
      </c>
      <c r="DD105" s="20">
        <f t="shared" si="108"/>
        <v>0</v>
      </c>
      <c r="DE105" s="20">
        <f t="shared" si="108"/>
        <v>0</v>
      </c>
      <c r="DF105" s="20">
        <f t="shared" si="108"/>
        <v>0</v>
      </c>
      <c r="DG105" s="20">
        <f t="shared" si="108"/>
        <v>0</v>
      </c>
      <c r="DH105" s="20">
        <f t="shared" si="108"/>
        <v>0</v>
      </c>
      <c r="DI105" s="20">
        <f t="shared" si="108"/>
        <v>0</v>
      </c>
      <c r="DJ105" s="20">
        <f t="shared" si="108"/>
        <v>0</v>
      </c>
      <c r="DK105" s="20">
        <f t="shared" si="108"/>
        <v>0</v>
      </c>
      <c r="DL105" s="20">
        <f t="shared" si="108"/>
        <v>0</v>
      </c>
      <c r="DM105" s="20">
        <f t="shared" si="108"/>
        <v>0</v>
      </c>
      <c r="DN105" s="20">
        <f t="shared" si="108"/>
        <v>0</v>
      </c>
      <c r="DO105" s="20">
        <f t="shared" si="108"/>
        <v>0</v>
      </c>
      <c r="DP105" s="20">
        <f t="shared" si="108"/>
        <v>0</v>
      </c>
      <c r="DQ105" s="20">
        <f t="shared" si="108"/>
        <v>0</v>
      </c>
      <c r="DR105" s="20">
        <f t="shared" si="108"/>
        <v>6936666</v>
      </c>
      <c r="DS105" s="20">
        <f t="shared" si="109"/>
        <v>0</v>
      </c>
      <c r="DT105" s="20"/>
      <c r="DU105" s="20">
        <f t="shared" si="110"/>
        <v>0</v>
      </c>
      <c r="DX105" s="282">
        <f t="shared" si="101"/>
        <v>30000000</v>
      </c>
    </row>
    <row r="106" spans="1:130" s="38" customFormat="1" ht="24" hidden="1" customHeight="1" x14ac:dyDescent="0.3">
      <c r="A106" s="212"/>
      <c r="B106" s="145"/>
      <c r="C106" s="160" t="s">
        <v>298</v>
      </c>
      <c r="D106" s="161" t="s">
        <v>299</v>
      </c>
      <c r="E106" s="146">
        <v>301</v>
      </c>
      <c r="F106" s="159" t="s">
        <v>293</v>
      </c>
      <c r="G106" s="20">
        <f t="shared" si="61"/>
        <v>15000000</v>
      </c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>
        <v>15000000</v>
      </c>
      <c r="AA106" s="20"/>
      <c r="AB106" s="20"/>
      <c r="AC106" s="20"/>
      <c r="AD106" s="21">
        <f t="shared" si="91"/>
        <v>0</v>
      </c>
      <c r="AE106" s="20">
        <f t="shared" si="102"/>
        <v>0</v>
      </c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1">
        <f t="shared" si="93"/>
        <v>1</v>
      </c>
      <c r="BC106" s="20">
        <f t="shared" si="75"/>
        <v>15000000</v>
      </c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>
        <f t="shared" si="104"/>
        <v>15000000</v>
      </c>
      <c r="BW106" s="20"/>
      <c r="BX106" s="20"/>
      <c r="BY106" s="20"/>
      <c r="BZ106" s="21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1">
        <f t="shared" si="80"/>
        <v>1</v>
      </c>
      <c r="CY106" s="20">
        <f t="shared" si="45"/>
        <v>15000000</v>
      </c>
      <c r="CZ106" s="20">
        <f t="shared" si="107"/>
        <v>0</v>
      </c>
      <c r="DA106" s="20">
        <f t="shared" si="107"/>
        <v>0</v>
      </c>
      <c r="DB106" s="20"/>
      <c r="DC106" s="20">
        <f t="shared" si="108"/>
        <v>0</v>
      </c>
      <c r="DD106" s="20">
        <f t="shared" si="108"/>
        <v>0</v>
      </c>
      <c r="DE106" s="20">
        <f t="shared" si="108"/>
        <v>0</v>
      </c>
      <c r="DF106" s="20">
        <f t="shared" si="108"/>
        <v>0</v>
      </c>
      <c r="DG106" s="20">
        <f t="shared" si="108"/>
        <v>0</v>
      </c>
      <c r="DH106" s="20">
        <f t="shared" si="108"/>
        <v>0</v>
      </c>
      <c r="DI106" s="20">
        <f t="shared" si="108"/>
        <v>0</v>
      </c>
      <c r="DJ106" s="20">
        <f t="shared" si="108"/>
        <v>0</v>
      </c>
      <c r="DK106" s="20">
        <f t="shared" si="108"/>
        <v>0</v>
      </c>
      <c r="DL106" s="20">
        <f t="shared" si="108"/>
        <v>0</v>
      </c>
      <c r="DM106" s="20">
        <f t="shared" si="108"/>
        <v>0</v>
      </c>
      <c r="DN106" s="20">
        <f t="shared" si="108"/>
        <v>0</v>
      </c>
      <c r="DO106" s="20">
        <f t="shared" si="108"/>
        <v>0</v>
      </c>
      <c r="DP106" s="20">
        <f t="shared" si="108"/>
        <v>0</v>
      </c>
      <c r="DQ106" s="20">
        <f t="shared" si="108"/>
        <v>0</v>
      </c>
      <c r="DR106" s="20">
        <f t="shared" si="108"/>
        <v>15000000</v>
      </c>
      <c r="DS106" s="20">
        <f t="shared" si="109"/>
        <v>0</v>
      </c>
      <c r="DT106" s="20"/>
      <c r="DU106" s="20">
        <f t="shared" si="110"/>
        <v>0</v>
      </c>
      <c r="DX106" s="282">
        <f t="shared" si="101"/>
        <v>15000000</v>
      </c>
    </row>
    <row r="107" spans="1:130" ht="51.75" hidden="1" customHeight="1" x14ac:dyDescent="0.3">
      <c r="A107" s="212"/>
      <c r="B107" s="139" t="s">
        <v>300</v>
      </c>
      <c r="C107" s="170" t="s">
        <v>301</v>
      </c>
      <c r="D107" s="161" t="s">
        <v>302</v>
      </c>
      <c r="E107" s="146">
        <v>301</v>
      </c>
      <c r="F107" s="159" t="s">
        <v>303</v>
      </c>
      <c r="G107" s="20">
        <f t="shared" si="61"/>
        <v>369865677</v>
      </c>
      <c r="H107" s="20">
        <v>15137846</v>
      </c>
      <c r="I107" s="20">
        <f>180000000</f>
        <v>180000000</v>
      </c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>
        <v>167968376</v>
      </c>
      <c r="AA107" s="20"/>
      <c r="AB107" s="20"/>
      <c r="AC107" s="20">
        <f>6759455</f>
        <v>6759455</v>
      </c>
      <c r="AD107" s="21">
        <f t="shared" si="91"/>
        <v>0.33205297933065575</v>
      </c>
      <c r="AE107" s="20">
        <f t="shared" si="102"/>
        <v>122815000</v>
      </c>
      <c r="AF107" s="20"/>
      <c r="AG107" s="20">
        <f>+'[1]FEBRERO 2019'!$K$250</f>
        <v>120785000</v>
      </c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>
        <f>+'[1]FEBRERO 2019'!$AB$250</f>
        <v>1230000</v>
      </c>
      <c r="AY107" s="20"/>
      <c r="AZ107" s="20"/>
      <c r="BA107" s="20">
        <f>+'[2]ENERO 2019'!$AF$221</f>
        <v>800000</v>
      </c>
      <c r="BB107" s="21">
        <f t="shared" si="93"/>
        <v>0.6679470206693443</v>
      </c>
      <c r="BC107" s="20">
        <f t="shared" si="75"/>
        <v>247050677</v>
      </c>
      <c r="BD107" s="20">
        <f t="shared" ref="BD107:BS117" si="111">H107-AF107</f>
        <v>15137846</v>
      </c>
      <c r="BE107" s="20">
        <f t="shared" si="111"/>
        <v>59215000</v>
      </c>
      <c r="BF107" s="20">
        <f t="shared" si="111"/>
        <v>0</v>
      </c>
      <c r="BG107" s="20">
        <f t="shared" si="111"/>
        <v>0</v>
      </c>
      <c r="BH107" s="20">
        <f t="shared" si="111"/>
        <v>0</v>
      </c>
      <c r="BI107" s="20">
        <f t="shared" si="111"/>
        <v>0</v>
      </c>
      <c r="BJ107" s="20">
        <f t="shared" si="111"/>
        <v>0</v>
      </c>
      <c r="BK107" s="20">
        <f t="shared" si="111"/>
        <v>0</v>
      </c>
      <c r="BL107" s="20">
        <f t="shared" si="111"/>
        <v>0</v>
      </c>
      <c r="BM107" s="20">
        <f t="shared" si="111"/>
        <v>0</v>
      </c>
      <c r="BN107" s="20">
        <f t="shared" si="111"/>
        <v>0</v>
      </c>
      <c r="BO107" s="20">
        <f t="shared" si="111"/>
        <v>0</v>
      </c>
      <c r="BP107" s="20">
        <f t="shared" si="111"/>
        <v>0</v>
      </c>
      <c r="BQ107" s="20">
        <f t="shared" si="111"/>
        <v>0</v>
      </c>
      <c r="BR107" s="20">
        <f t="shared" si="111"/>
        <v>0</v>
      </c>
      <c r="BS107" s="20">
        <f t="shared" si="111"/>
        <v>0</v>
      </c>
      <c r="BT107" s="20">
        <f t="shared" ref="BT107:BU117" si="112">X107-AV107</f>
        <v>0</v>
      </c>
      <c r="BU107" s="20">
        <f t="shared" si="112"/>
        <v>0</v>
      </c>
      <c r="BV107" s="20">
        <f t="shared" si="104"/>
        <v>166738376</v>
      </c>
      <c r="BW107" s="20">
        <f t="shared" si="104"/>
        <v>0</v>
      </c>
      <c r="BX107" s="20"/>
      <c r="BY107" s="20">
        <f t="shared" si="105"/>
        <v>5959455</v>
      </c>
      <c r="BZ107" s="21">
        <f t="shared" si="92"/>
        <v>0.31834530836988151</v>
      </c>
      <c r="CA107" s="20">
        <f t="shared" si="106"/>
        <v>117745003</v>
      </c>
      <c r="CB107" s="20"/>
      <c r="CC107" s="20">
        <f>+'[2]ENERO 2019'!$H$219+'[1]FEBRERO 2019'!$H$267</f>
        <v>117745003</v>
      </c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20"/>
      <c r="CV107" s="20"/>
      <c r="CW107" s="20"/>
      <c r="CX107" s="21">
        <f t="shared" si="80"/>
        <v>0.68165469163011849</v>
      </c>
      <c r="CY107" s="20">
        <f t="shared" si="45"/>
        <v>252120674</v>
      </c>
      <c r="CZ107" s="20">
        <f t="shared" si="107"/>
        <v>15137846</v>
      </c>
      <c r="DA107" s="20">
        <f t="shared" si="107"/>
        <v>62254997</v>
      </c>
      <c r="DB107" s="20">
        <f>J107-CD107</f>
        <v>0</v>
      </c>
      <c r="DC107" s="20">
        <f t="shared" si="108"/>
        <v>0</v>
      </c>
      <c r="DD107" s="20">
        <f t="shared" si="108"/>
        <v>0</v>
      </c>
      <c r="DE107" s="20">
        <f t="shared" si="108"/>
        <v>0</v>
      </c>
      <c r="DF107" s="20">
        <f t="shared" si="108"/>
        <v>0</v>
      </c>
      <c r="DG107" s="20">
        <f t="shared" si="108"/>
        <v>0</v>
      </c>
      <c r="DH107" s="20">
        <f t="shared" si="108"/>
        <v>0</v>
      </c>
      <c r="DI107" s="20">
        <f t="shared" si="108"/>
        <v>0</v>
      </c>
      <c r="DJ107" s="20">
        <f t="shared" si="108"/>
        <v>0</v>
      </c>
      <c r="DK107" s="20">
        <f t="shared" si="108"/>
        <v>0</v>
      </c>
      <c r="DL107" s="20">
        <f t="shared" si="108"/>
        <v>0</v>
      </c>
      <c r="DM107" s="20">
        <f t="shared" si="108"/>
        <v>0</v>
      </c>
      <c r="DN107" s="20">
        <f t="shared" si="108"/>
        <v>0</v>
      </c>
      <c r="DO107" s="20">
        <f t="shared" si="108"/>
        <v>0</v>
      </c>
      <c r="DP107" s="20">
        <f t="shared" si="108"/>
        <v>0</v>
      </c>
      <c r="DQ107" s="20">
        <f t="shared" si="108"/>
        <v>0</v>
      </c>
      <c r="DR107" s="20">
        <f t="shared" si="108"/>
        <v>167968376</v>
      </c>
      <c r="DS107" s="20">
        <f t="shared" si="109"/>
        <v>0</v>
      </c>
      <c r="DT107" s="20"/>
      <c r="DU107" s="20">
        <f t="shared" si="110"/>
        <v>6759455</v>
      </c>
      <c r="DX107" s="282">
        <f t="shared" si="101"/>
        <v>369865677</v>
      </c>
    </row>
    <row r="108" spans="1:130" ht="50.25" hidden="1" customHeight="1" x14ac:dyDescent="0.3">
      <c r="A108" s="212"/>
      <c r="B108" s="45" t="s">
        <v>304</v>
      </c>
      <c r="C108" s="160" t="s">
        <v>305</v>
      </c>
      <c r="D108" s="146" t="s">
        <v>306</v>
      </c>
      <c r="E108" s="146">
        <v>301</v>
      </c>
      <c r="F108" s="159" t="s">
        <v>303</v>
      </c>
      <c r="G108" s="20">
        <f t="shared" si="61"/>
        <v>352712008</v>
      </c>
      <c r="H108" s="20"/>
      <c r="I108" s="20"/>
      <c r="J108" s="20"/>
      <c r="K108" s="20"/>
      <c r="L108" s="20">
        <v>208000000</v>
      </c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>
        <v>100000000</v>
      </c>
      <c r="X108" s="20">
        <v>32712008</v>
      </c>
      <c r="Y108" s="20"/>
      <c r="Z108" s="20"/>
      <c r="AA108" s="20"/>
      <c r="AB108" s="20"/>
      <c r="AC108" s="20">
        <v>12000000</v>
      </c>
      <c r="AD108" s="21">
        <f t="shared" si="91"/>
        <v>0.42811131057380958</v>
      </c>
      <c r="AE108" s="20">
        <f t="shared" si="102"/>
        <v>151000000</v>
      </c>
      <c r="AF108" s="20"/>
      <c r="AG108" s="20"/>
      <c r="AH108" s="20"/>
      <c r="AI108" s="20"/>
      <c r="AJ108" s="20">
        <f>+'[2]ENERO 2019'!$N$244</f>
        <v>150000000</v>
      </c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>
        <f>+'[2]ENERO 2019'!$AF$244</f>
        <v>1000000</v>
      </c>
      <c r="BB108" s="21">
        <f t="shared" si="93"/>
        <v>0.57188868942619042</v>
      </c>
      <c r="BC108" s="20">
        <f t="shared" si="75"/>
        <v>201712008</v>
      </c>
      <c r="BD108" s="20">
        <f t="shared" si="111"/>
        <v>0</v>
      </c>
      <c r="BE108" s="20">
        <f t="shared" si="111"/>
        <v>0</v>
      </c>
      <c r="BF108" s="20">
        <f t="shared" si="111"/>
        <v>0</v>
      </c>
      <c r="BG108" s="20">
        <f t="shared" si="111"/>
        <v>0</v>
      </c>
      <c r="BH108" s="20">
        <f t="shared" si="111"/>
        <v>58000000</v>
      </c>
      <c r="BI108" s="20">
        <f t="shared" si="111"/>
        <v>0</v>
      </c>
      <c r="BJ108" s="20">
        <f t="shared" si="111"/>
        <v>0</v>
      </c>
      <c r="BK108" s="20">
        <f t="shared" si="111"/>
        <v>0</v>
      </c>
      <c r="BL108" s="20">
        <f t="shared" si="111"/>
        <v>0</v>
      </c>
      <c r="BM108" s="20">
        <f t="shared" si="111"/>
        <v>0</v>
      </c>
      <c r="BN108" s="20">
        <f t="shared" si="111"/>
        <v>0</v>
      </c>
      <c r="BO108" s="20">
        <f t="shared" si="111"/>
        <v>0</v>
      </c>
      <c r="BP108" s="20">
        <f t="shared" si="111"/>
        <v>0</v>
      </c>
      <c r="BQ108" s="20">
        <f t="shared" si="111"/>
        <v>0</v>
      </c>
      <c r="BR108" s="20">
        <f t="shared" si="111"/>
        <v>0</v>
      </c>
      <c r="BS108" s="20">
        <f t="shared" si="111"/>
        <v>100000000</v>
      </c>
      <c r="BT108" s="20">
        <f t="shared" si="112"/>
        <v>32712008</v>
      </c>
      <c r="BU108" s="20">
        <f t="shared" si="112"/>
        <v>0</v>
      </c>
      <c r="BV108" s="20">
        <f t="shared" si="104"/>
        <v>0</v>
      </c>
      <c r="BW108" s="20">
        <f t="shared" si="104"/>
        <v>0</v>
      </c>
      <c r="BX108" s="20"/>
      <c r="BY108" s="20">
        <f t="shared" si="105"/>
        <v>11000000</v>
      </c>
      <c r="BZ108" s="21">
        <f t="shared" si="92"/>
        <v>0.39620616205388731</v>
      </c>
      <c r="CA108" s="20">
        <f t="shared" si="106"/>
        <v>139746671</v>
      </c>
      <c r="CB108" s="20"/>
      <c r="CC108" s="20"/>
      <c r="CD108" s="20"/>
      <c r="CE108" s="20"/>
      <c r="CF108" s="20">
        <f>+'[1]FEBRERO 2019'!$H$274</f>
        <v>139746671</v>
      </c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1">
        <f t="shared" si="80"/>
        <v>0.60379383794611274</v>
      </c>
      <c r="CY108" s="20">
        <f t="shared" si="45"/>
        <v>212965337</v>
      </c>
      <c r="CZ108" s="20">
        <f t="shared" si="107"/>
        <v>0</v>
      </c>
      <c r="DA108" s="20">
        <f t="shared" si="107"/>
        <v>0</v>
      </c>
      <c r="DB108" s="20"/>
      <c r="DC108" s="20">
        <f t="shared" si="108"/>
        <v>0</v>
      </c>
      <c r="DD108" s="20">
        <f t="shared" si="108"/>
        <v>68253329</v>
      </c>
      <c r="DE108" s="20">
        <f t="shared" si="108"/>
        <v>0</v>
      </c>
      <c r="DF108" s="20">
        <f t="shared" si="108"/>
        <v>0</v>
      </c>
      <c r="DG108" s="20">
        <f t="shared" si="108"/>
        <v>0</v>
      </c>
      <c r="DH108" s="20">
        <f t="shared" si="108"/>
        <v>0</v>
      </c>
      <c r="DI108" s="20">
        <f t="shared" si="108"/>
        <v>0</v>
      </c>
      <c r="DJ108" s="20">
        <f t="shared" si="108"/>
        <v>0</v>
      </c>
      <c r="DK108" s="20">
        <f t="shared" si="108"/>
        <v>0</v>
      </c>
      <c r="DL108" s="20">
        <f t="shared" si="108"/>
        <v>0</v>
      </c>
      <c r="DM108" s="20">
        <f t="shared" si="108"/>
        <v>0</v>
      </c>
      <c r="DN108" s="20">
        <f t="shared" si="108"/>
        <v>0</v>
      </c>
      <c r="DO108" s="20">
        <f t="shared" si="108"/>
        <v>100000000</v>
      </c>
      <c r="DP108" s="20">
        <f t="shared" si="108"/>
        <v>32712008</v>
      </c>
      <c r="DQ108" s="20">
        <f t="shared" si="108"/>
        <v>0</v>
      </c>
      <c r="DR108" s="20">
        <f t="shared" si="108"/>
        <v>0</v>
      </c>
      <c r="DS108" s="20">
        <f t="shared" si="109"/>
        <v>0</v>
      </c>
      <c r="DT108" s="20"/>
      <c r="DU108" s="20">
        <f t="shared" si="110"/>
        <v>12000000</v>
      </c>
      <c r="DX108" s="282">
        <f t="shared" si="101"/>
        <v>352712008</v>
      </c>
    </row>
    <row r="109" spans="1:130" ht="78" hidden="1" customHeight="1" x14ac:dyDescent="0.3">
      <c r="A109" s="212"/>
      <c r="B109" s="207" t="s">
        <v>307</v>
      </c>
      <c r="C109" s="160" t="s">
        <v>308</v>
      </c>
      <c r="D109" s="146" t="s">
        <v>309</v>
      </c>
      <c r="E109" s="146">
        <v>301</v>
      </c>
      <c r="F109" s="159" t="s">
        <v>310</v>
      </c>
      <c r="G109" s="20">
        <f t="shared" si="61"/>
        <v>122963935</v>
      </c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>
        <v>50000000</v>
      </c>
      <c r="AA109" s="20"/>
      <c r="AB109" s="20"/>
      <c r="AC109" s="20">
        <f>72963935</f>
        <v>72963935</v>
      </c>
      <c r="AD109" s="21">
        <f t="shared" si="91"/>
        <v>0.39849082578562567</v>
      </c>
      <c r="AE109" s="20">
        <f t="shared" si="102"/>
        <v>49000000</v>
      </c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>
        <f>+'[2]ENERO 2019'!$AF$266</f>
        <v>49000000</v>
      </c>
      <c r="BB109" s="21">
        <f t="shared" si="93"/>
        <v>0.60150917421437433</v>
      </c>
      <c r="BC109" s="20">
        <f t="shared" si="75"/>
        <v>73963935</v>
      </c>
      <c r="BD109" s="20">
        <f t="shared" si="111"/>
        <v>0</v>
      </c>
      <c r="BE109" s="20">
        <f t="shared" si="111"/>
        <v>0</v>
      </c>
      <c r="BF109" s="20">
        <f t="shared" si="111"/>
        <v>0</v>
      </c>
      <c r="BG109" s="20">
        <f t="shared" si="111"/>
        <v>0</v>
      </c>
      <c r="BH109" s="20">
        <f t="shared" si="111"/>
        <v>0</v>
      </c>
      <c r="BI109" s="20">
        <f t="shared" si="111"/>
        <v>0</v>
      </c>
      <c r="BJ109" s="20">
        <f t="shared" si="111"/>
        <v>0</v>
      </c>
      <c r="BK109" s="20">
        <f t="shared" si="111"/>
        <v>0</v>
      </c>
      <c r="BL109" s="20">
        <f t="shared" si="111"/>
        <v>0</v>
      </c>
      <c r="BM109" s="20">
        <f t="shared" si="111"/>
        <v>0</v>
      </c>
      <c r="BN109" s="20">
        <f t="shared" si="111"/>
        <v>0</v>
      </c>
      <c r="BO109" s="20">
        <f t="shared" si="111"/>
        <v>0</v>
      </c>
      <c r="BP109" s="20">
        <f t="shared" si="111"/>
        <v>0</v>
      </c>
      <c r="BQ109" s="20">
        <f t="shared" si="111"/>
        <v>0</v>
      </c>
      <c r="BR109" s="20">
        <f t="shared" si="111"/>
        <v>0</v>
      </c>
      <c r="BS109" s="20">
        <f t="shared" si="111"/>
        <v>0</v>
      </c>
      <c r="BT109" s="20">
        <f t="shared" si="112"/>
        <v>0</v>
      </c>
      <c r="BU109" s="20">
        <f t="shared" si="112"/>
        <v>0</v>
      </c>
      <c r="BV109" s="20">
        <f t="shared" si="104"/>
        <v>50000000</v>
      </c>
      <c r="BW109" s="20">
        <f t="shared" si="104"/>
        <v>0</v>
      </c>
      <c r="BX109" s="20"/>
      <c r="BY109" s="20">
        <f t="shared" si="105"/>
        <v>23963935</v>
      </c>
      <c r="BZ109" s="21">
        <f>+CA109/G109</f>
        <v>0.1306074012676969</v>
      </c>
      <c r="CA109" s="20">
        <f>SUM(CB109:CW109)</f>
        <v>16060000</v>
      </c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  <c r="CU109" s="20"/>
      <c r="CV109" s="20"/>
      <c r="CW109" s="20">
        <f>+'[1]FEBRERO 2019'!$H$300</f>
        <v>16060000</v>
      </c>
      <c r="CX109" s="21">
        <f>1-BZ109</f>
        <v>0.86939259873230312</v>
      </c>
      <c r="CY109" s="20">
        <f t="shared" si="45"/>
        <v>106903935</v>
      </c>
      <c r="CZ109" s="20">
        <f t="shared" si="107"/>
        <v>0</v>
      </c>
      <c r="DA109" s="20">
        <f t="shared" si="107"/>
        <v>0</v>
      </c>
      <c r="DB109" s="20">
        <f>J109-CD109</f>
        <v>0</v>
      </c>
      <c r="DC109" s="20">
        <f t="shared" si="108"/>
        <v>0</v>
      </c>
      <c r="DD109" s="20">
        <f t="shared" si="108"/>
        <v>0</v>
      </c>
      <c r="DE109" s="20">
        <f t="shared" si="108"/>
        <v>0</v>
      </c>
      <c r="DF109" s="20">
        <f t="shared" si="108"/>
        <v>0</v>
      </c>
      <c r="DG109" s="20">
        <f t="shared" si="108"/>
        <v>0</v>
      </c>
      <c r="DH109" s="20">
        <f t="shared" si="108"/>
        <v>0</v>
      </c>
      <c r="DI109" s="20">
        <f t="shared" si="108"/>
        <v>0</v>
      </c>
      <c r="DJ109" s="20">
        <f t="shared" si="108"/>
        <v>0</v>
      </c>
      <c r="DK109" s="20">
        <f t="shared" si="108"/>
        <v>0</v>
      </c>
      <c r="DL109" s="20">
        <f t="shared" si="108"/>
        <v>0</v>
      </c>
      <c r="DM109" s="20">
        <f t="shared" si="108"/>
        <v>0</v>
      </c>
      <c r="DN109" s="20">
        <f t="shared" si="108"/>
        <v>0</v>
      </c>
      <c r="DO109" s="20">
        <f t="shared" si="108"/>
        <v>0</v>
      </c>
      <c r="DP109" s="20">
        <f t="shared" si="108"/>
        <v>0</v>
      </c>
      <c r="DQ109" s="20">
        <f t="shared" si="108"/>
        <v>0</v>
      </c>
      <c r="DR109" s="20">
        <f t="shared" si="108"/>
        <v>50000000</v>
      </c>
      <c r="DS109" s="20">
        <f t="shared" si="109"/>
        <v>0</v>
      </c>
      <c r="DT109" s="20"/>
      <c r="DU109" s="20">
        <f t="shared" si="110"/>
        <v>56903935</v>
      </c>
      <c r="DX109" s="282">
        <f t="shared" si="101"/>
        <v>122963935</v>
      </c>
    </row>
    <row r="110" spans="1:130" ht="53.25" hidden="1" customHeight="1" x14ac:dyDescent="0.3">
      <c r="A110" s="212"/>
      <c r="B110" s="196"/>
      <c r="C110" s="160" t="s">
        <v>311</v>
      </c>
      <c r="D110" s="161" t="s">
        <v>312</v>
      </c>
      <c r="E110" s="146">
        <v>301</v>
      </c>
      <c r="F110" s="159" t="s">
        <v>293</v>
      </c>
      <c r="G110" s="20">
        <f t="shared" si="61"/>
        <v>15000000</v>
      </c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>
        <v>15000000</v>
      </c>
      <c r="AA110" s="20"/>
      <c r="AB110" s="20"/>
      <c r="AC110" s="20"/>
      <c r="AD110" s="21">
        <f t="shared" si="91"/>
        <v>0</v>
      </c>
      <c r="AE110" s="20">
        <f t="shared" si="102"/>
        <v>0</v>
      </c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1">
        <f t="shared" si="93"/>
        <v>1</v>
      </c>
      <c r="BC110" s="20">
        <f t="shared" si="75"/>
        <v>15000000</v>
      </c>
      <c r="BD110" s="20">
        <f t="shared" si="111"/>
        <v>0</v>
      </c>
      <c r="BE110" s="20">
        <f t="shared" si="111"/>
        <v>0</v>
      </c>
      <c r="BF110" s="20">
        <f t="shared" si="111"/>
        <v>0</v>
      </c>
      <c r="BG110" s="20">
        <f t="shared" si="111"/>
        <v>0</v>
      </c>
      <c r="BH110" s="20">
        <f t="shared" si="111"/>
        <v>0</v>
      </c>
      <c r="BI110" s="20">
        <f t="shared" si="111"/>
        <v>0</v>
      </c>
      <c r="BJ110" s="20">
        <f t="shared" si="111"/>
        <v>0</v>
      </c>
      <c r="BK110" s="20">
        <f t="shared" si="111"/>
        <v>0</v>
      </c>
      <c r="BL110" s="20">
        <f t="shared" si="111"/>
        <v>0</v>
      </c>
      <c r="BM110" s="20">
        <f t="shared" si="111"/>
        <v>0</v>
      </c>
      <c r="BN110" s="20">
        <f t="shared" si="111"/>
        <v>0</v>
      </c>
      <c r="BO110" s="20">
        <f t="shared" si="111"/>
        <v>0</v>
      </c>
      <c r="BP110" s="20">
        <f t="shared" si="111"/>
        <v>0</v>
      </c>
      <c r="BQ110" s="20">
        <f t="shared" si="111"/>
        <v>0</v>
      </c>
      <c r="BR110" s="20">
        <f t="shared" si="111"/>
        <v>0</v>
      </c>
      <c r="BS110" s="20">
        <f t="shared" si="111"/>
        <v>0</v>
      </c>
      <c r="BT110" s="20">
        <f t="shared" si="112"/>
        <v>0</v>
      </c>
      <c r="BU110" s="20">
        <f t="shared" si="112"/>
        <v>0</v>
      </c>
      <c r="BV110" s="20">
        <f t="shared" si="104"/>
        <v>15000000</v>
      </c>
      <c r="BW110" s="20">
        <f t="shared" si="104"/>
        <v>0</v>
      </c>
      <c r="BX110" s="20"/>
      <c r="BY110" s="20">
        <f t="shared" si="105"/>
        <v>0</v>
      </c>
      <c r="BZ110" s="21">
        <f>+CA110/G110</f>
        <v>0</v>
      </c>
      <c r="CA110" s="20">
        <f>SUM(CB110:CW110)</f>
        <v>0</v>
      </c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/>
      <c r="CW110" s="20"/>
      <c r="CX110" s="21">
        <f>1-BZ110</f>
        <v>1</v>
      </c>
      <c r="CY110" s="20">
        <f t="shared" si="45"/>
        <v>15000000</v>
      </c>
      <c r="CZ110" s="20">
        <f t="shared" si="107"/>
        <v>0</v>
      </c>
      <c r="DA110" s="20">
        <f t="shared" si="107"/>
        <v>0</v>
      </c>
      <c r="DB110" s="20"/>
      <c r="DC110" s="20">
        <f t="shared" si="108"/>
        <v>0</v>
      </c>
      <c r="DD110" s="20">
        <f t="shared" si="108"/>
        <v>0</v>
      </c>
      <c r="DE110" s="20">
        <f t="shared" si="108"/>
        <v>0</v>
      </c>
      <c r="DF110" s="20">
        <f t="shared" si="108"/>
        <v>0</v>
      </c>
      <c r="DG110" s="20">
        <f t="shared" si="108"/>
        <v>0</v>
      </c>
      <c r="DH110" s="20">
        <f t="shared" si="108"/>
        <v>0</v>
      </c>
      <c r="DI110" s="20">
        <f t="shared" si="108"/>
        <v>0</v>
      </c>
      <c r="DJ110" s="20">
        <f t="shared" si="108"/>
        <v>0</v>
      </c>
      <c r="DK110" s="20">
        <f t="shared" si="108"/>
        <v>0</v>
      </c>
      <c r="DL110" s="20">
        <f t="shared" si="108"/>
        <v>0</v>
      </c>
      <c r="DM110" s="20">
        <f t="shared" si="108"/>
        <v>0</v>
      </c>
      <c r="DN110" s="20">
        <f t="shared" si="108"/>
        <v>0</v>
      </c>
      <c r="DO110" s="20">
        <f t="shared" si="108"/>
        <v>0</v>
      </c>
      <c r="DP110" s="20">
        <f t="shared" si="108"/>
        <v>0</v>
      </c>
      <c r="DQ110" s="20">
        <f t="shared" si="108"/>
        <v>0</v>
      </c>
      <c r="DR110" s="20">
        <f t="shared" si="108"/>
        <v>15000000</v>
      </c>
      <c r="DS110" s="20">
        <f t="shared" si="109"/>
        <v>0</v>
      </c>
      <c r="DT110" s="20"/>
      <c r="DU110" s="20">
        <f t="shared" si="110"/>
        <v>0</v>
      </c>
      <c r="DX110" s="282">
        <f t="shared" si="101"/>
        <v>15000000</v>
      </c>
    </row>
    <row r="111" spans="1:130" ht="35.25" hidden="1" customHeight="1" x14ac:dyDescent="0.3">
      <c r="A111" s="212"/>
      <c r="B111" s="143"/>
      <c r="C111" s="160" t="s">
        <v>313</v>
      </c>
      <c r="D111" s="161" t="s">
        <v>314</v>
      </c>
      <c r="E111" s="146">
        <v>301</v>
      </c>
      <c r="F111" s="159" t="s">
        <v>293</v>
      </c>
      <c r="G111" s="20">
        <f t="shared" si="61"/>
        <v>2313284</v>
      </c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>
        <v>2313284</v>
      </c>
      <c r="AA111" s="20"/>
      <c r="AB111" s="20"/>
      <c r="AC111" s="20"/>
      <c r="AD111" s="21">
        <f t="shared" si="91"/>
        <v>0</v>
      </c>
      <c r="AE111" s="20">
        <f t="shared" si="102"/>
        <v>0</v>
      </c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1">
        <f t="shared" si="93"/>
        <v>1</v>
      </c>
      <c r="BC111" s="20">
        <f t="shared" si="75"/>
        <v>2313284</v>
      </c>
      <c r="BD111" s="20">
        <f t="shared" si="111"/>
        <v>0</v>
      </c>
      <c r="BE111" s="20">
        <f t="shared" si="111"/>
        <v>0</v>
      </c>
      <c r="BF111" s="20">
        <f t="shared" si="111"/>
        <v>0</v>
      </c>
      <c r="BG111" s="20">
        <f t="shared" si="111"/>
        <v>0</v>
      </c>
      <c r="BH111" s="20">
        <f t="shared" si="111"/>
        <v>0</v>
      </c>
      <c r="BI111" s="20">
        <f t="shared" si="111"/>
        <v>0</v>
      </c>
      <c r="BJ111" s="20">
        <f t="shared" si="111"/>
        <v>0</v>
      </c>
      <c r="BK111" s="20">
        <f t="shared" si="111"/>
        <v>0</v>
      </c>
      <c r="BL111" s="20">
        <f t="shared" si="111"/>
        <v>0</v>
      </c>
      <c r="BM111" s="20">
        <f t="shared" si="111"/>
        <v>0</v>
      </c>
      <c r="BN111" s="20">
        <f t="shared" si="111"/>
        <v>0</v>
      </c>
      <c r="BO111" s="20">
        <f t="shared" si="111"/>
        <v>0</v>
      </c>
      <c r="BP111" s="20">
        <f t="shared" si="111"/>
        <v>0</v>
      </c>
      <c r="BQ111" s="20">
        <f t="shared" si="111"/>
        <v>0</v>
      </c>
      <c r="BR111" s="20">
        <f t="shared" si="111"/>
        <v>0</v>
      </c>
      <c r="BS111" s="20">
        <f t="shared" si="111"/>
        <v>0</v>
      </c>
      <c r="BT111" s="20">
        <f t="shared" si="112"/>
        <v>0</v>
      </c>
      <c r="BU111" s="20">
        <f t="shared" si="112"/>
        <v>0</v>
      </c>
      <c r="BV111" s="20">
        <f t="shared" si="104"/>
        <v>2313284</v>
      </c>
      <c r="BW111" s="20">
        <f t="shared" si="104"/>
        <v>0</v>
      </c>
      <c r="BX111" s="20"/>
      <c r="BY111" s="20">
        <f t="shared" si="105"/>
        <v>0</v>
      </c>
      <c r="BZ111" s="21">
        <f t="shared" ref="BZ111:BZ133" si="113">+CA111/G111</f>
        <v>0</v>
      </c>
      <c r="CA111" s="20">
        <f t="shared" ref="CA111:CA114" si="114">SUM(CB111:CW111)</f>
        <v>0</v>
      </c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1">
        <f t="shared" ref="CX111:CX113" si="115">1-BZ111</f>
        <v>1</v>
      </c>
      <c r="CY111" s="20">
        <f t="shared" si="45"/>
        <v>2313284</v>
      </c>
      <c r="CZ111" s="20">
        <f t="shared" si="107"/>
        <v>0</v>
      </c>
      <c r="DA111" s="20">
        <f t="shared" si="107"/>
        <v>0</v>
      </c>
      <c r="DB111" s="20"/>
      <c r="DC111" s="20">
        <f t="shared" si="108"/>
        <v>0</v>
      </c>
      <c r="DD111" s="20">
        <f t="shared" si="108"/>
        <v>0</v>
      </c>
      <c r="DE111" s="20">
        <f t="shared" si="108"/>
        <v>0</v>
      </c>
      <c r="DF111" s="20">
        <f t="shared" si="108"/>
        <v>0</v>
      </c>
      <c r="DG111" s="20">
        <f t="shared" si="108"/>
        <v>0</v>
      </c>
      <c r="DH111" s="20">
        <f t="shared" si="108"/>
        <v>0</v>
      </c>
      <c r="DI111" s="20">
        <f t="shared" si="108"/>
        <v>0</v>
      </c>
      <c r="DJ111" s="20">
        <f t="shared" si="108"/>
        <v>0</v>
      </c>
      <c r="DK111" s="20">
        <f t="shared" si="108"/>
        <v>0</v>
      </c>
      <c r="DL111" s="20">
        <f t="shared" si="108"/>
        <v>0</v>
      </c>
      <c r="DM111" s="20">
        <f t="shared" si="108"/>
        <v>0</v>
      </c>
      <c r="DN111" s="20">
        <f t="shared" si="108"/>
        <v>0</v>
      </c>
      <c r="DO111" s="20">
        <f t="shared" si="108"/>
        <v>0</v>
      </c>
      <c r="DP111" s="20">
        <f t="shared" si="108"/>
        <v>0</v>
      </c>
      <c r="DQ111" s="20">
        <f t="shared" si="108"/>
        <v>0</v>
      </c>
      <c r="DR111" s="20">
        <f t="shared" si="108"/>
        <v>2313284</v>
      </c>
      <c r="DS111" s="20">
        <f t="shared" si="109"/>
        <v>0</v>
      </c>
      <c r="DT111" s="20"/>
      <c r="DU111" s="20">
        <f t="shared" si="110"/>
        <v>0</v>
      </c>
      <c r="DX111" s="282">
        <f t="shared" si="101"/>
        <v>2313284</v>
      </c>
    </row>
    <row r="112" spans="1:130" ht="27.75" hidden="1" customHeight="1" x14ac:dyDescent="0.3">
      <c r="A112" s="212"/>
      <c r="B112" s="143"/>
      <c r="C112" s="160" t="s">
        <v>315</v>
      </c>
      <c r="D112" s="161" t="s">
        <v>316</v>
      </c>
      <c r="E112" s="146">
        <v>301</v>
      </c>
      <c r="F112" s="159" t="s">
        <v>293</v>
      </c>
      <c r="G112" s="20">
        <f t="shared" si="61"/>
        <v>10000000</v>
      </c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>
        <v>10000000</v>
      </c>
      <c r="AA112" s="20"/>
      <c r="AB112" s="20"/>
      <c r="AC112" s="20"/>
      <c r="AD112" s="21">
        <f t="shared" si="91"/>
        <v>0</v>
      </c>
      <c r="AE112" s="20">
        <f t="shared" si="102"/>
        <v>0</v>
      </c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1">
        <f t="shared" si="93"/>
        <v>1</v>
      </c>
      <c r="BC112" s="20">
        <f t="shared" si="75"/>
        <v>10000000</v>
      </c>
      <c r="BD112" s="20">
        <f t="shared" si="111"/>
        <v>0</v>
      </c>
      <c r="BE112" s="20">
        <f t="shared" si="111"/>
        <v>0</v>
      </c>
      <c r="BF112" s="20">
        <f t="shared" si="111"/>
        <v>0</v>
      </c>
      <c r="BG112" s="20">
        <f t="shared" si="111"/>
        <v>0</v>
      </c>
      <c r="BH112" s="20">
        <f t="shared" si="111"/>
        <v>0</v>
      </c>
      <c r="BI112" s="20">
        <f t="shared" si="111"/>
        <v>0</v>
      </c>
      <c r="BJ112" s="20">
        <f t="shared" si="111"/>
        <v>0</v>
      </c>
      <c r="BK112" s="20">
        <f t="shared" si="111"/>
        <v>0</v>
      </c>
      <c r="BL112" s="20">
        <f t="shared" si="111"/>
        <v>0</v>
      </c>
      <c r="BM112" s="20">
        <f t="shared" si="111"/>
        <v>0</v>
      </c>
      <c r="BN112" s="20">
        <f t="shared" si="111"/>
        <v>0</v>
      </c>
      <c r="BO112" s="20">
        <f t="shared" si="111"/>
        <v>0</v>
      </c>
      <c r="BP112" s="20">
        <f t="shared" si="111"/>
        <v>0</v>
      </c>
      <c r="BQ112" s="20">
        <f t="shared" si="111"/>
        <v>0</v>
      </c>
      <c r="BR112" s="20">
        <f t="shared" si="111"/>
        <v>0</v>
      </c>
      <c r="BS112" s="20">
        <f t="shared" si="111"/>
        <v>0</v>
      </c>
      <c r="BT112" s="20">
        <f t="shared" si="112"/>
        <v>0</v>
      </c>
      <c r="BU112" s="20">
        <f t="shared" si="112"/>
        <v>0</v>
      </c>
      <c r="BV112" s="20">
        <f t="shared" si="104"/>
        <v>10000000</v>
      </c>
      <c r="BW112" s="20">
        <f t="shared" si="104"/>
        <v>0</v>
      </c>
      <c r="BX112" s="20"/>
      <c r="BY112" s="20">
        <f t="shared" si="105"/>
        <v>0</v>
      </c>
      <c r="BZ112" s="21">
        <f t="shared" si="113"/>
        <v>0</v>
      </c>
      <c r="CA112" s="20">
        <f t="shared" si="114"/>
        <v>0</v>
      </c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1">
        <f t="shared" si="115"/>
        <v>1</v>
      </c>
      <c r="CY112" s="20">
        <f t="shared" si="45"/>
        <v>10000000</v>
      </c>
      <c r="CZ112" s="20">
        <f t="shared" si="107"/>
        <v>0</v>
      </c>
      <c r="DA112" s="20">
        <f t="shared" si="107"/>
        <v>0</v>
      </c>
      <c r="DB112" s="20"/>
      <c r="DC112" s="20">
        <f t="shared" si="108"/>
        <v>0</v>
      </c>
      <c r="DD112" s="20">
        <f t="shared" si="108"/>
        <v>0</v>
      </c>
      <c r="DE112" s="20">
        <f t="shared" si="108"/>
        <v>0</v>
      </c>
      <c r="DF112" s="20">
        <f t="shared" si="108"/>
        <v>0</v>
      </c>
      <c r="DG112" s="20">
        <f t="shared" si="108"/>
        <v>0</v>
      </c>
      <c r="DH112" s="20">
        <f t="shared" si="108"/>
        <v>0</v>
      </c>
      <c r="DI112" s="20">
        <f t="shared" si="108"/>
        <v>0</v>
      </c>
      <c r="DJ112" s="20">
        <f t="shared" si="108"/>
        <v>0</v>
      </c>
      <c r="DK112" s="20">
        <f t="shared" si="108"/>
        <v>0</v>
      </c>
      <c r="DL112" s="20">
        <f t="shared" si="108"/>
        <v>0</v>
      </c>
      <c r="DM112" s="20">
        <f t="shared" si="108"/>
        <v>0</v>
      </c>
      <c r="DN112" s="20">
        <f t="shared" si="108"/>
        <v>0</v>
      </c>
      <c r="DO112" s="20">
        <f t="shared" si="108"/>
        <v>0</v>
      </c>
      <c r="DP112" s="20">
        <f t="shared" si="108"/>
        <v>0</v>
      </c>
      <c r="DQ112" s="20">
        <f t="shared" si="108"/>
        <v>0</v>
      </c>
      <c r="DR112" s="20">
        <f t="shared" si="108"/>
        <v>10000000</v>
      </c>
      <c r="DS112" s="20">
        <f t="shared" si="109"/>
        <v>0</v>
      </c>
      <c r="DT112" s="20"/>
      <c r="DU112" s="20">
        <f t="shared" si="110"/>
        <v>0</v>
      </c>
      <c r="DX112" s="282">
        <f t="shared" si="101"/>
        <v>10000000</v>
      </c>
    </row>
    <row r="113" spans="1:130" ht="24" hidden="1" customHeight="1" x14ac:dyDescent="0.3">
      <c r="A113" s="212"/>
      <c r="B113" s="143"/>
      <c r="C113" s="160" t="s">
        <v>317</v>
      </c>
      <c r="D113" s="161" t="s">
        <v>318</v>
      </c>
      <c r="E113" s="146">
        <v>301</v>
      </c>
      <c r="F113" s="159" t="s">
        <v>293</v>
      </c>
      <c r="G113" s="20">
        <f t="shared" si="61"/>
        <v>6000000</v>
      </c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>
        <v>6000000</v>
      </c>
      <c r="AA113" s="20"/>
      <c r="AB113" s="20"/>
      <c r="AC113" s="20"/>
      <c r="AD113" s="21">
        <f t="shared" si="91"/>
        <v>0</v>
      </c>
      <c r="AE113" s="20">
        <f t="shared" si="102"/>
        <v>0</v>
      </c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1">
        <f t="shared" si="93"/>
        <v>1</v>
      </c>
      <c r="BC113" s="20">
        <f t="shared" si="75"/>
        <v>6000000</v>
      </c>
      <c r="BD113" s="20">
        <f t="shared" si="111"/>
        <v>0</v>
      </c>
      <c r="BE113" s="20">
        <f t="shared" si="111"/>
        <v>0</v>
      </c>
      <c r="BF113" s="20">
        <f t="shared" si="111"/>
        <v>0</v>
      </c>
      <c r="BG113" s="20">
        <f t="shared" si="111"/>
        <v>0</v>
      </c>
      <c r="BH113" s="20">
        <f t="shared" si="111"/>
        <v>0</v>
      </c>
      <c r="BI113" s="20">
        <f t="shared" si="111"/>
        <v>0</v>
      </c>
      <c r="BJ113" s="20">
        <f t="shared" si="111"/>
        <v>0</v>
      </c>
      <c r="BK113" s="20">
        <f t="shared" si="111"/>
        <v>0</v>
      </c>
      <c r="BL113" s="20">
        <f t="shared" si="111"/>
        <v>0</v>
      </c>
      <c r="BM113" s="20">
        <f t="shared" si="111"/>
        <v>0</v>
      </c>
      <c r="BN113" s="20">
        <f t="shared" si="111"/>
        <v>0</v>
      </c>
      <c r="BO113" s="20">
        <f t="shared" si="111"/>
        <v>0</v>
      </c>
      <c r="BP113" s="20">
        <f t="shared" si="111"/>
        <v>0</v>
      </c>
      <c r="BQ113" s="20">
        <f t="shared" si="111"/>
        <v>0</v>
      </c>
      <c r="BR113" s="20">
        <f t="shared" si="111"/>
        <v>0</v>
      </c>
      <c r="BS113" s="20">
        <f t="shared" si="111"/>
        <v>0</v>
      </c>
      <c r="BT113" s="20">
        <f t="shared" si="112"/>
        <v>0</v>
      </c>
      <c r="BU113" s="20">
        <f t="shared" si="112"/>
        <v>0</v>
      </c>
      <c r="BV113" s="20">
        <f t="shared" si="104"/>
        <v>6000000</v>
      </c>
      <c r="BW113" s="20">
        <f t="shared" si="104"/>
        <v>0</v>
      </c>
      <c r="BX113" s="20"/>
      <c r="BY113" s="20">
        <f t="shared" si="105"/>
        <v>0</v>
      </c>
      <c r="BZ113" s="21">
        <f t="shared" si="113"/>
        <v>0</v>
      </c>
      <c r="CA113" s="20">
        <f t="shared" si="114"/>
        <v>0</v>
      </c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1">
        <f t="shared" si="115"/>
        <v>1</v>
      </c>
      <c r="CY113" s="20">
        <f t="shared" si="45"/>
        <v>6000000</v>
      </c>
      <c r="CZ113" s="20">
        <f t="shared" si="107"/>
        <v>0</v>
      </c>
      <c r="DA113" s="20">
        <f t="shared" si="107"/>
        <v>0</v>
      </c>
      <c r="DB113" s="20"/>
      <c r="DC113" s="20">
        <f t="shared" si="108"/>
        <v>0</v>
      </c>
      <c r="DD113" s="20">
        <f t="shared" si="108"/>
        <v>0</v>
      </c>
      <c r="DE113" s="20">
        <f t="shared" si="108"/>
        <v>0</v>
      </c>
      <c r="DF113" s="20">
        <f t="shared" si="108"/>
        <v>0</v>
      </c>
      <c r="DG113" s="20">
        <f t="shared" si="108"/>
        <v>0</v>
      </c>
      <c r="DH113" s="20">
        <f t="shared" si="108"/>
        <v>0</v>
      </c>
      <c r="DI113" s="20">
        <f t="shared" si="108"/>
        <v>0</v>
      </c>
      <c r="DJ113" s="20">
        <f t="shared" si="108"/>
        <v>0</v>
      </c>
      <c r="DK113" s="20">
        <f t="shared" si="108"/>
        <v>0</v>
      </c>
      <c r="DL113" s="20">
        <f t="shared" si="108"/>
        <v>0</v>
      </c>
      <c r="DM113" s="20">
        <f t="shared" si="108"/>
        <v>0</v>
      </c>
      <c r="DN113" s="20">
        <f t="shared" si="108"/>
        <v>0</v>
      </c>
      <c r="DO113" s="20">
        <f t="shared" si="108"/>
        <v>0</v>
      </c>
      <c r="DP113" s="20">
        <f t="shared" si="108"/>
        <v>0</v>
      </c>
      <c r="DQ113" s="20">
        <f t="shared" si="108"/>
        <v>0</v>
      </c>
      <c r="DR113" s="20">
        <f t="shared" si="108"/>
        <v>6000000</v>
      </c>
      <c r="DS113" s="20">
        <f t="shared" si="109"/>
        <v>0</v>
      </c>
      <c r="DT113" s="20"/>
      <c r="DU113" s="20">
        <f t="shared" si="110"/>
        <v>0</v>
      </c>
      <c r="DX113" s="282">
        <f t="shared" si="101"/>
        <v>6000000</v>
      </c>
    </row>
    <row r="114" spans="1:130" ht="31.5" hidden="1" customHeight="1" x14ac:dyDescent="0.3">
      <c r="A114" s="212"/>
      <c r="B114" s="139" t="s">
        <v>319</v>
      </c>
      <c r="C114" s="160" t="s">
        <v>320</v>
      </c>
      <c r="D114" s="146" t="s">
        <v>321</v>
      </c>
      <c r="E114" s="146">
        <v>301</v>
      </c>
      <c r="F114" s="159" t="s">
        <v>293</v>
      </c>
      <c r="G114" s="20">
        <f t="shared" si="61"/>
        <v>1564414901</v>
      </c>
      <c r="H114" s="20">
        <v>328968376</v>
      </c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>
        <v>1235446525</v>
      </c>
      <c r="AA114" s="20"/>
      <c r="AB114" s="20"/>
      <c r="AC114" s="20"/>
      <c r="AD114" s="21">
        <f>+AE114/G114</f>
        <v>0.9999980823501502</v>
      </c>
      <c r="AE114" s="20">
        <f t="shared" si="102"/>
        <v>1564411901</v>
      </c>
      <c r="AF114" s="20">
        <f>+'[2]ENERO 2019'!$J$303</f>
        <v>328965376</v>
      </c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>
        <f>+'[2]ENERO 2019'!$AB$303</f>
        <v>1235446525</v>
      </c>
      <c r="AY114" s="20"/>
      <c r="AZ114" s="20"/>
      <c r="BA114" s="20"/>
      <c r="BB114" s="21">
        <f t="shared" si="93"/>
        <v>1.917649849803027E-6</v>
      </c>
      <c r="BC114" s="20">
        <f t="shared" si="75"/>
        <v>3000</v>
      </c>
      <c r="BD114" s="20">
        <f t="shared" si="111"/>
        <v>3000</v>
      </c>
      <c r="BE114" s="20">
        <f t="shared" si="111"/>
        <v>0</v>
      </c>
      <c r="BF114" s="20">
        <f t="shared" si="111"/>
        <v>0</v>
      </c>
      <c r="BG114" s="20">
        <f t="shared" si="111"/>
        <v>0</v>
      </c>
      <c r="BH114" s="20">
        <f t="shared" si="111"/>
        <v>0</v>
      </c>
      <c r="BI114" s="20">
        <f t="shared" si="111"/>
        <v>0</v>
      </c>
      <c r="BJ114" s="20">
        <f t="shared" si="111"/>
        <v>0</v>
      </c>
      <c r="BK114" s="20">
        <f t="shared" si="111"/>
        <v>0</v>
      </c>
      <c r="BL114" s="20">
        <f t="shared" si="111"/>
        <v>0</v>
      </c>
      <c r="BM114" s="20">
        <f t="shared" si="111"/>
        <v>0</v>
      </c>
      <c r="BN114" s="20">
        <f t="shared" si="111"/>
        <v>0</v>
      </c>
      <c r="BO114" s="20">
        <f t="shared" si="111"/>
        <v>0</v>
      </c>
      <c r="BP114" s="20">
        <f t="shared" si="111"/>
        <v>0</v>
      </c>
      <c r="BQ114" s="20">
        <f t="shared" si="111"/>
        <v>0</v>
      </c>
      <c r="BR114" s="20">
        <f t="shared" si="111"/>
        <v>0</v>
      </c>
      <c r="BS114" s="20">
        <f t="shared" si="111"/>
        <v>0</v>
      </c>
      <c r="BT114" s="20">
        <f t="shared" si="112"/>
        <v>0</v>
      </c>
      <c r="BU114" s="20">
        <f t="shared" si="112"/>
        <v>0</v>
      </c>
      <c r="BV114" s="20">
        <f t="shared" si="104"/>
        <v>0</v>
      </c>
      <c r="BW114" s="20">
        <f t="shared" si="104"/>
        <v>0</v>
      </c>
      <c r="BX114" s="20"/>
      <c r="BY114" s="20">
        <f t="shared" si="105"/>
        <v>0</v>
      </c>
      <c r="BZ114" s="21">
        <f t="shared" si="113"/>
        <v>0.16006506703556386</v>
      </c>
      <c r="CA114" s="20">
        <f t="shared" si="114"/>
        <v>250408176</v>
      </c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>
        <f>+'[1]FEBRERO 2019'!$H$341+'[1]FEBRERO 2019'!$H$346</f>
        <v>250408176</v>
      </c>
      <c r="CU114" s="20"/>
      <c r="CV114" s="20"/>
      <c r="CW114" s="20"/>
      <c r="CX114" s="21">
        <f t="shared" si="80"/>
        <v>0.83993493296443611</v>
      </c>
      <c r="CY114" s="20">
        <f t="shared" si="45"/>
        <v>1314006725</v>
      </c>
      <c r="CZ114" s="20">
        <f t="shared" si="107"/>
        <v>328968376</v>
      </c>
      <c r="DA114" s="20">
        <f t="shared" si="107"/>
        <v>0</v>
      </c>
      <c r="DB114" s="20">
        <f>J114-CD114</f>
        <v>0</v>
      </c>
      <c r="DC114" s="20">
        <f t="shared" si="108"/>
        <v>0</v>
      </c>
      <c r="DD114" s="20">
        <f t="shared" si="108"/>
        <v>0</v>
      </c>
      <c r="DE114" s="20">
        <f t="shared" si="108"/>
        <v>0</v>
      </c>
      <c r="DF114" s="20">
        <f t="shared" si="108"/>
        <v>0</v>
      </c>
      <c r="DG114" s="20">
        <f t="shared" si="108"/>
        <v>0</v>
      </c>
      <c r="DH114" s="20">
        <f t="shared" si="108"/>
        <v>0</v>
      </c>
      <c r="DI114" s="20">
        <f t="shared" si="108"/>
        <v>0</v>
      </c>
      <c r="DJ114" s="20">
        <f t="shared" si="108"/>
        <v>0</v>
      </c>
      <c r="DK114" s="20">
        <f t="shared" si="108"/>
        <v>0</v>
      </c>
      <c r="DL114" s="20">
        <f t="shared" si="108"/>
        <v>0</v>
      </c>
      <c r="DM114" s="20">
        <f t="shared" si="108"/>
        <v>0</v>
      </c>
      <c r="DN114" s="20">
        <f t="shared" si="108"/>
        <v>0</v>
      </c>
      <c r="DO114" s="20">
        <f t="shared" si="108"/>
        <v>0</v>
      </c>
      <c r="DP114" s="20">
        <f t="shared" si="108"/>
        <v>0</v>
      </c>
      <c r="DQ114" s="20">
        <f t="shared" si="108"/>
        <v>0</v>
      </c>
      <c r="DR114" s="20">
        <f t="shared" si="108"/>
        <v>985038349</v>
      </c>
      <c r="DS114" s="20">
        <f t="shared" si="109"/>
        <v>0</v>
      </c>
      <c r="DT114" s="20"/>
      <c r="DU114" s="20">
        <f t="shared" si="110"/>
        <v>0</v>
      </c>
      <c r="DX114" s="282">
        <f t="shared" si="101"/>
        <v>1564414901</v>
      </c>
    </row>
    <row r="115" spans="1:130" ht="24.75" hidden="1" customHeight="1" x14ac:dyDescent="0.3">
      <c r="A115" s="144"/>
      <c r="B115" s="187" t="s">
        <v>322</v>
      </c>
      <c r="C115" s="160" t="s">
        <v>323</v>
      </c>
      <c r="D115" s="171" t="s">
        <v>324</v>
      </c>
      <c r="E115" s="146">
        <v>301</v>
      </c>
      <c r="F115" s="159" t="s">
        <v>293</v>
      </c>
      <c r="G115" s="20">
        <f t="shared" si="61"/>
        <v>85000000</v>
      </c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20">
        <v>85000000</v>
      </c>
      <c r="AA115" s="80"/>
      <c r="AB115" s="80"/>
      <c r="AC115" s="80"/>
      <c r="AD115" s="21">
        <f t="shared" ref="AD115:AD134" si="116">+AE115/G115</f>
        <v>0.52941176470588236</v>
      </c>
      <c r="AE115" s="20">
        <f t="shared" si="102"/>
        <v>45000000</v>
      </c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>
        <f>+'[2]ENERO 2019'!$AB$328</f>
        <v>45000000</v>
      </c>
      <c r="AY115" s="80"/>
      <c r="AZ115" s="80"/>
      <c r="BA115" s="80"/>
      <c r="BB115" s="21">
        <f t="shared" si="93"/>
        <v>0.47058823529411764</v>
      </c>
      <c r="BC115" s="20">
        <f t="shared" si="75"/>
        <v>40000000</v>
      </c>
      <c r="BD115" s="20">
        <f t="shared" si="111"/>
        <v>0</v>
      </c>
      <c r="BE115" s="20">
        <f t="shared" si="111"/>
        <v>0</v>
      </c>
      <c r="BF115" s="20">
        <f t="shared" si="111"/>
        <v>0</v>
      </c>
      <c r="BG115" s="20">
        <f t="shared" si="111"/>
        <v>0</v>
      </c>
      <c r="BH115" s="20">
        <f t="shared" si="111"/>
        <v>0</v>
      </c>
      <c r="BI115" s="20">
        <f t="shared" si="111"/>
        <v>0</v>
      </c>
      <c r="BJ115" s="20">
        <f t="shared" si="111"/>
        <v>0</v>
      </c>
      <c r="BK115" s="20">
        <f t="shared" si="111"/>
        <v>0</v>
      </c>
      <c r="BL115" s="20">
        <f t="shared" si="111"/>
        <v>0</v>
      </c>
      <c r="BM115" s="20">
        <f t="shared" si="111"/>
        <v>0</v>
      </c>
      <c r="BN115" s="20">
        <f t="shared" si="111"/>
        <v>0</v>
      </c>
      <c r="BO115" s="20">
        <f t="shared" si="111"/>
        <v>0</v>
      </c>
      <c r="BP115" s="20">
        <f t="shared" si="111"/>
        <v>0</v>
      </c>
      <c r="BQ115" s="20">
        <f t="shared" si="111"/>
        <v>0</v>
      </c>
      <c r="BR115" s="20">
        <f t="shared" si="111"/>
        <v>0</v>
      </c>
      <c r="BS115" s="20">
        <f t="shared" si="111"/>
        <v>0</v>
      </c>
      <c r="BT115" s="20">
        <f t="shared" si="112"/>
        <v>0</v>
      </c>
      <c r="BU115" s="20">
        <f t="shared" si="112"/>
        <v>0</v>
      </c>
      <c r="BV115" s="20">
        <f t="shared" si="104"/>
        <v>40000000</v>
      </c>
      <c r="BW115" s="20">
        <f t="shared" si="104"/>
        <v>0</v>
      </c>
      <c r="BX115" s="20"/>
      <c r="BY115" s="20">
        <f t="shared" si="105"/>
        <v>0</v>
      </c>
      <c r="BZ115" s="21">
        <f t="shared" si="113"/>
        <v>0.47894117647058826</v>
      </c>
      <c r="CA115" s="20">
        <f t="shared" si="106"/>
        <v>40710000</v>
      </c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/>
      <c r="CR115" s="80"/>
      <c r="CS115" s="80"/>
      <c r="CT115" s="80">
        <f>+'[1]FEBRERO 2019'!$H$371</f>
        <v>40710000</v>
      </c>
      <c r="CU115" s="80"/>
      <c r="CV115" s="80"/>
      <c r="CW115" s="80"/>
      <c r="CX115" s="21">
        <f t="shared" si="80"/>
        <v>0.5210588235294118</v>
      </c>
      <c r="CY115" s="20">
        <f t="shared" ref="CY115:CY136" si="117">SUM(CZ115:DU115)</f>
        <v>44290000</v>
      </c>
      <c r="CZ115" s="20">
        <f t="shared" si="107"/>
        <v>0</v>
      </c>
      <c r="DA115" s="20">
        <f t="shared" si="107"/>
        <v>0</v>
      </c>
      <c r="DB115" s="20"/>
      <c r="DC115" s="20">
        <f t="shared" si="108"/>
        <v>0</v>
      </c>
      <c r="DD115" s="20">
        <f t="shared" si="108"/>
        <v>0</v>
      </c>
      <c r="DE115" s="20">
        <f t="shared" si="108"/>
        <v>0</v>
      </c>
      <c r="DF115" s="20">
        <f t="shared" si="108"/>
        <v>0</v>
      </c>
      <c r="DG115" s="20">
        <f t="shared" si="108"/>
        <v>0</v>
      </c>
      <c r="DH115" s="20">
        <f t="shared" si="108"/>
        <v>0</v>
      </c>
      <c r="DI115" s="20">
        <f t="shared" si="108"/>
        <v>0</v>
      </c>
      <c r="DJ115" s="20">
        <f t="shared" si="108"/>
        <v>0</v>
      </c>
      <c r="DK115" s="20">
        <f t="shared" si="108"/>
        <v>0</v>
      </c>
      <c r="DL115" s="20">
        <f t="shared" si="108"/>
        <v>0</v>
      </c>
      <c r="DM115" s="20">
        <f t="shared" si="108"/>
        <v>0</v>
      </c>
      <c r="DN115" s="20">
        <f t="shared" si="108"/>
        <v>0</v>
      </c>
      <c r="DO115" s="20">
        <f t="shared" si="108"/>
        <v>0</v>
      </c>
      <c r="DP115" s="20">
        <f t="shared" si="108"/>
        <v>0</v>
      </c>
      <c r="DQ115" s="20">
        <f t="shared" si="108"/>
        <v>0</v>
      </c>
      <c r="DR115" s="20">
        <f t="shared" si="108"/>
        <v>44290000</v>
      </c>
      <c r="DS115" s="20">
        <f t="shared" si="109"/>
        <v>0</v>
      </c>
      <c r="DT115" s="20"/>
      <c r="DU115" s="20">
        <f t="shared" si="110"/>
        <v>0</v>
      </c>
      <c r="DX115" s="282">
        <f t="shared" si="101"/>
        <v>85000000</v>
      </c>
    </row>
    <row r="116" spans="1:130" ht="35.25" hidden="1" customHeight="1" x14ac:dyDescent="0.3">
      <c r="A116" s="144"/>
      <c r="B116" s="188"/>
      <c r="C116" s="160" t="s">
        <v>325</v>
      </c>
      <c r="D116" s="171" t="s">
        <v>326</v>
      </c>
      <c r="E116" s="146">
        <v>301</v>
      </c>
      <c r="F116" s="159" t="s">
        <v>293</v>
      </c>
      <c r="G116" s="20">
        <f t="shared" si="61"/>
        <v>48000000</v>
      </c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20">
        <v>48000000</v>
      </c>
      <c r="AA116" s="80"/>
      <c r="AB116" s="80"/>
      <c r="AC116" s="80"/>
      <c r="AD116" s="21">
        <f t="shared" si="116"/>
        <v>0.40833333333333333</v>
      </c>
      <c r="AE116" s="20">
        <f t="shared" si="102"/>
        <v>19600000</v>
      </c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>
        <f>+'[2]ENERO 2019'!$AB$337</f>
        <v>19600000</v>
      </c>
      <c r="AY116" s="80"/>
      <c r="AZ116" s="80"/>
      <c r="BA116" s="80"/>
      <c r="BB116" s="21">
        <f t="shared" si="93"/>
        <v>0.59166666666666667</v>
      </c>
      <c r="BC116" s="20">
        <f t="shared" si="75"/>
        <v>28400000</v>
      </c>
      <c r="BD116" s="20">
        <f t="shared" si="111"/>
        <v>0</v>
      </c>
      <c r="BE116" s="20">
        <f t="shared" si="111"/>
        <v>0</v>
      </c>
      <c r="BF116" s="20">
        <f t="shared" si="111"/>
        <v>0</v>
      </c>
      <c r="BG116" s="20">
        <f t="shared" si="111"/>
        <v>0</v>
      </c>
      <c r="BH116" s="20">
        <f t="shared" si="111"/>
        <v>0</v>
      </c>
      <c r="BI116" s="20">
        <f t="shared" si="111"/>
        <v>0</v>
      </c>
      <c r="BJ116" s="20">
        <f t="shared" si="111"/>
        <v>0</v>
      </c>
      <c r="BK116" s="20">
        <f t="shared" si="111"/>
        <v>0</v>
      </c>
      <c r="BL116" s="20">
        <f t="shared" si="111"/>
        <v>0</v>
      </c>
      <c r="BM116" s="20">
        <f t="shared" si="111"/>
        <v>0</v>
      </c>
      <c r="BN116" s="20">
        <f t="shared" si="111"/>
        <v>0</v>
      </c>
      <c r="BO116" s="20">
        <f t="shared" si="111"/>
        <v>0</v>
      </c>
      <c r="BP116" s="20">
        <f t="shared" si="111"/>
        <v>0</v>
      </c>
      <c r="BQ116" s="20">
        <f t="shared" si="111"/>
        <v>0</v>
      </c>
      <c r="BR116" s="20">
        <f t="shared" si="111"/>
        <v>0</v>
      </c>
      <c r="BS116" s="20">
        <f t="shared" si="111"/>
        <v>0</v>
      </c>
      <c r="BT116" s="20">
        <f t="shared" si="112"/>
        <v>0</v>
      </c>
      <c r="BU116" s="20">
        <f t="shared" si="112"/>
        <v>0</v>
      </c>
      <c r="BV116" s="20">
        <f t="shared" si="104"/>
        <v>28400000</v>
      </c>
      <c r="BW116" s="20">
        <f t="shared" si="104"/>
        <v>0</v>
      </c>
      <c r="BX116" s="20"/>
      <c r="BY116" s="20">
        <f t="shared" si="105"/>
        <v>0</v>
      </c>
      <c r="BZ116" s="21">
        <f t="shared" si="113"/>
        <v>0.294861125</v>
      </c>
      <c r="CA116" s="20">
        <f t="shared" si="106"/>
        <v>14153334</v>
      </c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/>
      <c r="CR116" s="80"/>
      <c r="CS116" s="80"/>
      <c r="CT116" s="80">
        <f>+'[1]FEBRERO 2019'!$H$381</f>
        <v>14153334</v>
      </c>
      <c r="CU116" s="80"/>
      <c r="CV116" s="80"/>
      <c r="CW116" s="80"/>
      <c r="CX116" s="21">
        <f t="shared" si="80"/>
        <v>0.70513887500000005</v>
      </c>
      <c r="CY116" s="20">
        <f t="shared" si="117"/>
        <v>33846666</v>
      </c>
      <c r="CZ116" s="20">
        <f t="shared" si="107"/>
        <v>0</v>
      </c>
      <c r="DA116" s="20">
        <f t="shared" si="107"/>
        <v>0</v>
      </c>
      <c r="DB116" s="20"/>
      <c r="DC116" s="20">
        <f t="shared" si="108"/>
        <v>0</v>
      </c>
      <c r="DD116" s="20">
        <f t="shared" si="108"/>
        <v>0</v>
      </c>
      <c r="DE116" s="20">
        <f t="shared" si="108"/>
        <v>0</v>
      </c>
      <c r="DF116" s="20">
        <f t="shared" si="108"/>
        <v>0</v>
      </c>
      <c r="DG116" s="20">
        <f t="shared" si="108"/>
        <v>0</v>
      </c>
      <c r="DH116" s="20">
        <f t="shared" si="108"/>
        <v>0</v>
      </c>
      <c r="DI116" s="20">
        <f t="shared" si="108"/>
        <v>0</v>
      </c>
      <c r="DJ116" s="20">
        <f t="shared" si="108"/>
        <v>0</v>
      </c>
      <c r="DK116" s="20">
        <f t="shared" si="108"/>
        <v>0</v>
      </c>
      <c r="DL116" s="20">
        <f t="shared" si="108"/>
        <v>0</v>
      </c>
      <c r="DM116" s="20">
        <f t="shared" si="108"/>
        <v>0</v>
      </c>
      <c r="DN116" s="20">
        <f t="shared" si="108"/>
        <v>0</v>
      </c>
      <c r="DO116" s="20">
        <f t="shared" si="108"/>
        <v>0</v>
      </c>
      <c r="DP116" s="20">
        <f t="shared" si="108"/>
        <v>0</v>
      </c>
      <c r="DQ116" s="20">
        <f t="shared" si="108"/>
        <v>0</v>
      </c>
      <c r="DR116" s="20">
        <f t="shared" si="108"/>
        <v>33846666</v>
      </c>
      <c r="DS116" s="20">
        <f t="shared" si="109"/>
        <v>0</v>
      </c>
      <c r="DT116" s="20"/>
      <c r="DU116" s="20">
        <f t="shared" si="110"/>
        <v>0</v>
      </c>
      <c r="DX116" s="282">
        <f t="shared" si="101"/>
        <v>48000000</v>
      </c>
    </row>
    <row r="117" spans="1:130" ht="25.5" hidden="1" customHeight="1" x14ac:dyDescent="0.3">
      <c r="A117" s="144"/>
      <c r="B117" s="189"/>
      <c r="C117" s="160" t="s">
        <v>327</v>
      </c>
      <c r="D117" s="171" t="s">
        <v>328</v>
      </c>
      <c r="E117" s="146">
        <v>301</v>
      </c>
      <c r="F117" s="159" t="s">
        <v>293</v>
      </c>
      <c r="G117" s="20">
        <f t="shared" si="61"/>
        <v>40000000</v>
      </c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20">
        <v>40000000</v>
      </c>
      <c r="AA117" s="80"/>
      <c r="AB117" s="80"/>
      <c r="AC117" s="80"/>
      <c r="AD117" s="21">
        <f t="shared" si="116"/>
        <v>1</v>
      </c>
      <c r="AE117" s="20">
        <f t="shared" si="102"/>
        <v>40000000</v>
      </c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>
        <f>+'[2]ENERO 2019'!$AB$344</f>
        <v>40000000</v>
      </c>
      <c r="AY117" s="80"/>
      <c r="AZ117" s="80"/>
      <c r="BA117" s="80"/>
      <c r="BB117" s="21">
        <f t="shared" si="93"/>
        <v>0</v>
      </c>
      <c r="BC117" s="20">
        <f>SUM(BD117:BY117)</f>
        <v>0</v>
      </c>
      <c r="BD117" s="20">
        <f t="shared" si="111"/>
        <v>0</v>
      </c>
      <c r="BE117" s="20">
        <f t="shared" si="111"/>
        <v>0</v>
      </c>
      <c r="BF117" s="20">
        <f t="shared" si="111"/>
        <v>0</v>
      </c>
      <c r="BG117" s="20">
        <f t="shared" si="111"/>
        <v>0</v>
      </c>
      <c r="BH117" s="20">
        <f t="shared" si="111"/>
        <v>0</v>
      </c>
      <c r="BI117" s="20">
        <f t="shared" si="111"/>
        <v>0</v>
      </c>
      <c r="BJ117" s="20">
        <f t="shared" si="111"/>
        <v>0</v>
      </c>
      <c r="BK117" s="20">
        <f t="shared" si="111"/>
        <v>0</v>
      </c>
      <c r="BL117" s="20">
        <f t="shared" si="111"/>
        <v>0</v>
      </c>
      <c r="BM117" s="20">
        <f t="shared" si="111"/>
        <v>0</v>
      </c>
      <c r="BN117" s="20">
        <f t="shared" si="111"/>
        <v>0</v>
      </c>
      <c r="BO117" s="20">
        <f t="shared" si="111"/>
        <v>0</v>
      </c>
      <c r="BP117" s="20">
        <f t="shared" si="111"/>
        <v>0</v>
      </c>
      <c r="BQ117" s="20">
        <f t="shared" si="111"/>
        <v>0</v>
      </c>
      <c r="BR117" s="20">
        <f t="shared" si="111"/>
        <v>0</v>
      </c>
      <c r="BS117" s="20">
        <f t="shared" si="111"/>
        <v>0</v>
      </c>
      <c r="BT117" s="20">
        <f t="shared" si="112"/>
        <v>0</v>
      </c>
      <c r="BU117" s="20">
        <f t="shared" si="112"/>
        <v>0</v>
      </c>
      <c r="BV117" s="20">
        <f t="shared" si="104"/>
        <v>0</v>
      </c>
      <c r="BW117" s="20">
        <f t="shared" si="104"/>
        <v>0</v>
      </c>
      <c r="BX117" s="20"/>
      <c r="BY117" s="20">
        <f t="shared" si="105"/>
        <v>0</v>
      </c>
      <c r="BZ117" s="21">
        <f t="shared" si="113"/>
        <v>0.94208334999999999</v>
      </c>
      <c r="CA117" s="20">
        <f t="shared" si="106"/>
        <v>37683334</v>
      </c>
      <c r="CB117" s="80"/>
      <c r="CC117" s="80"/>
      <c r="CD117" s="80"/>
      <c r="CE117" s="80"/>
      <c r="CF117" s="80"/>
      <c r="CG117" s="80"/>
      <c r="CH117" s="80"/>
      <c r="CI117" s="80"/>
      <c r="CJ117" s="80"/>
      <c r="CK117" s="80"/>
      <c r="CL117" s="80"/>
      <c r="CM117" s="80"/>
      <c r="CN117" s="80"/>
      <c r="CO117" s="80"/>
      <c r="CP117" s="80"/>
      <c r="CQ117" s="80"/>
      <c r="CR117" s="80"/>
      <c r="CS117" s="80"/>
      <c r="CT117" s="80">
        <f>+'[1]FEBRERO 2019'!$H$390</f>
        <v>37683334</v>
      </c>
      <c r="CU117" s="80"/>
      <c r="CV117" s="80"/>
      <c r="CW117" s="80"/>
      <c r="CX117" s="21">
        <f t="shared" si="80"/>
        <v>5.7916650000000014E-2</v>
      </c>
      <c r="CY117" s="20">
        <f t="shared" si="117"/>
        <v>2316666</v>
      </c>
      <c r="CZ117" s="20">
        <f t="shared" si="107"/>
        <v>0</v>
      </c>
      <c r="DA117" s="20">
        <f t="shared" si="107"/>
        <v>0</v>
      </c>
      <c r="DB117" s="20"/>
      <c r="DC117" s="20">
        <f t="shared" si="108"/>
        <v>0</v>
      </c>
      <c r="DD117" s="20">
        <f t="shared" si="108"/>
        <v>0</v>
      </c>
      <c r="DE117" s="20">
        <f t="shared" si="108"/>
        <v>0</v>
      </c>
      <c r="DF117" s="20">
        <f t="shared" si="108"/>
        <v>0</v>
      </c>
      <c r="DG117" s="20">
        <f t="shared" si="108"/>
        <v>0</v>
      </c>
      <c r="DH117" s="20">
        <f t="shared" si="108"/>
        <v>0</v>
      </c>
      <c r="DI117" s="20">
        <f t="shared" si="108"/>
        <v>0</v>
      </c>
      <c r="DJ117" s="20">
        <f t="shared" si="108"/>
        <v>0</v>
      </c>
      <c r="DK117" s="20">
        <f t="shared" si="108"/>
        <v>0</v>
      </c>
      <c r="DL117" s="20">
        <f t="shared" si="108"/>
        <v>0</v>
      </c>
      <c r="DM117" s="20">
        <f t="shared" si="108"/>
        <v>0</v>
      </c>
      <c r="DN117" s="20">
        <f t="shared" si="108"/>
        <v>0</v>
      </c>
      <c r="DO117" s="20">
        <f t="shared" si="108"/>
        <v>0</v>
      </c>
      <c r="DP117" s="20">
        <f t="shared" si="108"/>
        <v>0</v>
      </c>
      <c r="DQ117" s="20">
        <f t="shared" si="108"/>
        <v>0</v>
      </c>
      <c r="DR117" s="20">
        <f t="shared" si="108"/>
        <v>2316666</v>
      </c>
      <c r="DS117" s="20">
        <f t="shared" si="109"/>
        <v>0</v>
      </c>
      <c r="DT117" s="20"/>
      <c r="DU117" s="20">
        <f t="shared" si="110"/>
        <v>0</v>
      </c>
      <c r="DX117" s="282">
        <f t="shared" si="101"/>
        <v>40000000</v>
      </c>
    </row>
    <row r="118" spans="1:130" s="38" customFormat="1" ht="21" customHeight="1" thickTop="1" thickBot="1" x14ac:dyDescent="0.35">
      <c r="A118" s="73"/>
      <c r="B118" s="268" t="s">
        <v>329</v>
      </c>
      <c r="C118" s="269"/>
      <c r="D118" s="269"/>
      <c r="E118" s="269"/>
      <c r="F118" s="177"/>
      <c r="G118" s="49">
        <f>SUM(G103:G117)</f>
        <v>2727269805</v>
      </c>
      <c r="H118" s="49">
        <f t="shared" ref="H118:Z118" si="118">SUM(H103:H117)</f>
        <v>344106222</v>
      </c>
      <c r="I118" s="49">
        <f t="shared" si="118"/>
        <v>180000000</v>
      </c>
      <c r="J118" s="49">
        <f t="shared" si="118"/>
        <v>0</v>
      </c>
      <c r="K118" s="49">
        <f t="shared" si="118"/>
        <v>0</v>
      </c>
      <c r="L118" s="49">
        <f t="shared" si="118"/>
        <v>208000000</v>
      </c>
      <c r="M118" s="49">
        <f t="shared" si="118"/>
        <v>0</v>
      </c>
      <c r="N118" s="49">
        <f t="shared" si="118"/>
        <v>0</v>
      </c>
      <c r="O118" s="49">
        <f t="shared" si="118"/>
        <v>0</v>
      </c>
      <c r="P118" s="49">
        <f t="shared" si="118"/>
        <v>0</v>
      </c>
      <c r="Q118" s="49">
        <f t="shared" si="118"/>
        <v>0</v>
      </c>
      <c r="R118" s="49">
        <f t="shared" si="118"/>
        <v>0</v>
      </c>
      <c r="S118" s="49">
        <f t="shared" si="118"/>
        <v>0</v>
      </c>
      <c r="T118" s="49">
        <f t="shared" si="118"/>
        <v>0</v>
      </c>
      <c r="U118" s="49">
        <f t="shared" si="118"/>
        <v>0</v>
      </c>
      <c r="V118" s="49">
        <f t="shared" si="118"/>
        <v>0</v>
      </c>
      <c r="W118" s="49">
        <f t="shared" si="118"/>
        <v>100000000</v>
      </c>
      <c r="X118" s="49">
        <f t="shared" si="118"/>
        <v>32712008</v>
      </c>
      <c r="Y118" s="49">
        <f t="shared" si="118"/>
        <v>0</v>
      </c>
      <c r="Z118" s="49">
        <f t="shared" si="118"/>
        <v>1770728185</v>
      </c>
      <c r="AA118" s="49">
        <f>SUM(AA103:AA117)</f>
        <v>0</v>
      </c>
      <c r="AB118" s="49">
        <f>SUM(AB103:AB117)</f>
        <v>0</v>
      </c>
      <c r="AC118" s="49">
        <f>SUM(AC103:AC117)</f>
        <v>91723390</v>
      </c>
      <c r="AD118" s="36">
        <f t="shared" si="116"/>
        <v>0.76188534672681574</v>
      </c>
      <c r="AE118" s="49">
        <f t="shared" ref="AE118:BA118" si="119">SUM(AE103:AE117)</f>
        <v>2077866901</v>
      </c>
      <c r="AF118" s="49">
        <f t="shared" si="119"/>
        <v>328965376</v>
      </c>
      <c r="AG118" s="49">
        <f t="shared" si="119"/>
        <v>120785000</v>
      </c>
      <c r="AH118" s="49">
        <f t="shared" si="119"/>
        <v>0</v>
      </c>
      <c r="AI118" s="49">
        <f t="shared" si="119"/>
        <v>0</v>
      </c>
      <c r="AJ118" s="49">
        <f t="shared" si="119"/>
        <v>150000000</v>
      </c>
      <c r="AK118" s="49">
        <f t="shared" si="119"/>
        <v>0</v>
      </c>
      <c r="AL118" s="49">
        <f t="shared" si="119"/>
        <v>0</v>
      </c>
      <c r="AM118" s="49">
        <f t="shared" si="119"/>
        <v>0</v>
      </c>
      <c r="AN118" s="49">
        <f t="shared" si="119"/>
        <v>0</v>
      </c>
      <c r="AO118" s="49">
        <f t="shared" si="119"/>
        <v>0</v>
      </c>
      <c r="AP118" s="49">
        <f t="shared" si="119"/>
        <v>0</v>
      </c>
      <c r="AQ118" s="49">
        <f t="shared" si="119"/>
        <v>0</v>
      </c>
      <c r="AR118" s="49">
        <f t="shared" si="119"/>
        <v>0</v>
      </c>
      <c r="AS118" s="49">
        <f t="shared" si="119"/>
        <v>0</v>
      </c>
      <c r="AT118" s="49">
        <f t="shared" si="119"/>
        <v>0</v>
      </c>
      <c r="AU118" s="49">
        <f t="shared" si="119"/>
        <v>0</v>
      </c>
      <c r="AV118" s="49">
        <f t="shared" si="119"/>
        <v>0</v>
      </c>
      <c r="AW118" s="49">
        <f t="shared" si="119"/>
        <v>0</v>
      </c>
      <c r="AX118" s="49">
        <f t="shared" si="119"/>
        <v>1427316525</v>
      </c>
      <c r="AY118" s="49">
        <f t="shared" si="119"/>
        <v>0</v>
      </c>
      <c r="AZ118" s="49"/>
      <c r="BA118" s="49">
        <f t="shared" si="119"/>
        <v>50800000</v>
      </c>
      <c r="BB118" s="36">
        <f t="shared" si="93"/>
        <v>0.23811465327318426</v>
      </c>
      <c r="BC118" s="49">
        <f t="shared" ref="BC118:BY118" si="120">SUM(BC103:BC117)</f>
        <v>649402904</v>
      </c>
      <c r="BD118" s="49">
        <f t="shared" si="120"/>
        <v>15140846</v>
      </c>
      <c r="BE118" s="49">
        <f t="shared" si="120"/>
        <v>59215000</v>
      </c>
      <c r="BF118" s="49">
        <f t="shared" si="120"/>
        <v>0</v>
      </c>
      <c r="BG118" s="49">
        <f t="shared" si="120"/>
        <v>0</v>
      </c>
      <c r="BH118" s="49">
        <f t="shared" si="120"/>
        <v>58000000</v>
      </c>
      <c r="BI118" s="49">
        <f t="shared" si="120"/>
        <v>0</v>
      </c>
      <c r="BJ118" s="49">
        <f t="shared" si="120"/>
        <v>0</v>
      </c>
      <c r="BK118" s="49">
        <f t="shared" si="120"/>
        <v>0</v>
      </c>
      <c r="BL118" s="49">
        <f t="shared" si="120"/>
        <v>0</v>
      </c>
      <c r="BM118" s="49">
        <f t="shared" si="120"/>
        <v>0</v>
      </c>
      <c r="BN118" s="49">
        <f t="shared" si="120"/>
        <v>0</v>
      </c>
      <c r="BO118" s="49">
        <f t="shared" si="120"/>
        <v>0</v>
      </c>
      <c r="BP118" s="49">
        <f t="shared" si="120"/>
        <v>0</v>
      </c>
      <c r="BQ118" s="49">
        <f t="shared" si="120"/>
        <v>0</v>
      </c>
      <c r="BR118" s="49">
        <f t="shared" si="120"/>
        <v>0</v>
      </c>
      <c r="BS118" s="49">
        <f t="shared" si="120"/>
        <v>100000000</v>
      </c>
      <c r="BT118" s="49">
        <f t="shared" si="120"/>
        <v>32712008</v>
      </c>
      <c r="BU118" s="49">
        <f t="shared" si="120"/>
        <v>0</v>
      </c>
      <c r="BV118" s="49">
        <f t="shared" si="120"/>
        <v>343411660</v>
      </c>
      <c r="BW118" s="49">
        <f t="shared" si="120"/>
        <v>0</v>
      </c>
      <c r="BX118" s="49">
        <f t="shared" si="120"/>
        <v>0</v>
      </c>
      <c r="BY118" s="49">
        <f t="shared" si="120"/>
        <v>40923390</v>
      </c>
      <c r="BZ118" s="36">
        <f t="shared" si="113"/>
        <v>0.24708954382311288</v>
      </c>
      <c r="CA118" s="49">
        <f t="shared" ref="CA118:CW118" si="121">SUM(CA103:CA117)</f>
        <v>673879852</v>
      </c>
      <c r="CB118" s="49">
        <f t="shared" si="121"/>
        <v>0</v>
      </c>
      <c r="CC118" s="49">
        <f t="shared" si="121"/>
        <v>117745003</v>
      </c>
      <c r="CD118" s="49">
        <f t="shared" si="121"/>
        <v>0</v>
      </c>
      <c r="CE118" s="49">
        <f t="shared" si="121"/>
        <v>0</v>
      </c>
      <c r="CF118" s="49">
        <f t="shared" si="121"/>
        <v>139746671</v>
      </c>
      <c r="CG118" s="49">
        <f t="shared" si="121"/>
        <v>0</v>
      </c>
      <c r="CH118" s="49">
        <f t="shared" si="121"/>
        <v>0</v>
      </c>
      <c r="CI118" s="49">
        <f t="shared" si="121"/>
        <v>0</v>
      </c>
      <c r="CJ118" s="49">
        <f t="shared" si="121"/>
        <v>0</v>
      </c>
      <c r="CK118" s="49">
        <f t="shared" si="121"/>
        <v>0</v>
      </c>
      <c r="CL118" s="49">
        <f t="shared" si="121"/>
        <v>0</v>
      </c>
      <c r="CM118" s="49">
        <f t="shared" si="121"/>
        <v>0</v>
      </c>
      <c r="CN118" s="49">
        <f t="shared" si="121"/>
        <v>0</v>
      </c>
      <c r="CO118" s="49">
        <f t="shared" si="121"/>
        <v>0</v>
      </c>
      <c r="CP118" s="49">
        <f t="shared" si="121"/>
        <v>0</v>
      </c>
      <c r="CQ118" s="49">
        <f t="shared" si="121"/>
        <v>0</v>
      </c>
      <c r="CR118" s="49">
        <f t="shared" si="121"/>
        <v>0</v>
      </c>
      <c r="CS118" s="49">
        <f t="shared" si="121"/>
        <v>0</v>
      </c>
      <c r="CT118" s="49">
        <f t="shared" si="121"/>
        <v>400328178</v>
      </c>
      <c r="CU118" s="49">
        <f t="shared" si="121"/>
        <v>0</v>
      </c>
      <c r="CV118" s="49"/>
      <c r="CW118" s="49">
        <f t="shared" si="121"/>
        <v>16060000</v>
      </c>
      <c r="CX118" s="36">
        <f t="shared" si="80"/>
        <v>0.75291045617688712</v>
      </c>
      <c r="CY118" s="49">
        <f t="shared" ref="CY118:DU118" si="122">SUM(CY103:CY117)</f>
        <v>2053389953</v>
      </c>
      <c r="CZ118" s="49">
        <f t="shared" si="122"/>
        <v>344106222</v>
      </c>
      <c r="DA118" s="49">
        <f t="shared" si="122"/>
        <v>62254997</v>
      </c>
      <c r="DB118" s="49">
        <f t="shared" si="122"/>
        <v>0</v>
      </c>
      <c r="DC118" s="49">
        <f t="shared" si="122"/>
        <v>0</v>
      </c>
      <c r="DD118" s="49">
        <f t="shared" si="122"/>
        <v>68253329</v>
      </c>
      <c r="DE118" s="49">
        <f t="shared" si="122"/>
        <v>0</v>
      </c>
      <c r="DF118" s="49">
        <f t="shared" si="122"/>
        <v>0</v>
      </c>
      <c r="DG118" s="49">
        <f t="shared" si="122"/>
        <v>0</v>
      </c>
      <c r="DH118" s="49">
        <f t="shared" si="122"/>
        <v>0</v>
      </c>
      <c r="DI118" s="49">
        <f t="shared" si="122"/>
        <v>0</v>
      </c>
      <c r="DJ118" s="49">
        <f t="shared" si="122"/>
        <v>0</v>
      </c>
      <c r="DK118" s="49">
        <f t="shared" si="122"/>
        <v>0</v>
      </c>
      <c r="DL118" s="49">
        <f t="shared" si="122"/>
        <v>0</v>
      </c>
      <c r="DM118" s="49">
        <f t="shared" si="122"/>
        <v>0</v>
      </c>
      <c r="DN118" s="49">
        <f t="shared" si="122"/>
        <v>0</v>
      </c>
      <c r="DO118" s="49">
        <f t="shared" si="122"/>
        <v>100000000</v>
      </c>
      <c r="DP118" s="49">
        <f t="shared" si="122"/>
        <v>32712008</v>
      </c>
      <c r="DQ118" s="49">
        <f t="shared" si="122"/>
        <v>0</v>
      </c>
      <c r="DR118" s="49">
        <f t="shared" si="122"/>
        <v>1370400007</v>
      </c>
      <c r="DS118" s="49">
        <f t="shared" si="122"/>
        <v>0</v>
      </c>
      <c r="DT118" s="49">
        <f>SUM(DT103:DT117)</f>
        <v>0</v>
      </c>
      <c r="DU118" s="49">
        <f t="shared" si="122"/>
        <v>75663390</v>
      </c>
      <c r="DW118" s="279" t="s">
        <v>401</v>
      </c>
      <c r="DX118" s="282">
        <f t="shared" si="101"/>
        <v>2727269805</v>
      </c>
      <c r="DY118" s="282">
        <f>+CA118</f>
        <v>673879852</v>
      </c>
      <c r="DZ118" s="283">
        <f>+BZ118</f>
        <v>0.24708954382311288</v>
      </c>
    </row>
    <row r="119" spans="1:130" ht="52.5" hidden="1" customHeight="1" thickTop="1" thickBot="1" x14ac:dyDescent="0.35">
      <c r="A119" s="193" t="s">
        <v>330</v>
      </c>
      <c r="B119" s="137" t="s">
        <v>331</v>
      </c>
      <c r="C119" s="160" t="s">
        <v>332</v>
      </c>
      <c r="D119" s="146" t="s">
        <v>333</v>
      </c>
      <c r="E119" s="172">
        <v>510</v>
      </c>
      <c r="F119" s="159" t="s">
        <v>334</v>
      </c>
      <c r="G119" s="20">
        <f t="shared" si="61"/>
        <v>2500000</v>
      </c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68"/>
      <c r="S119" s="68"/>
      <c r="T119" s="68"/>
      <c r="U119" s="68"/>
      <c r="V119" s="20"/>
      <c r="W119" s="20"/>
      <c r="X119" s="20"/>
      <c r="Y119" s="20"/>
      <c r="Z119" s="20"/>
      <c r="AA119" s="20"/>
      <c r="AB119" s="20"/>
      <c r="AC119" s="20">
        <v>2500000</v>
      </c>
      <c r="AD119" s="21">
        <f t="shared" si="116"/>
        <v>0</v>
      </c>
      <c r="AE119" s="20">
        <f t="shared" ref="AE119:AE136" si="123">SUM(AF119:BA119)</f>
        <v>0</v>
      </c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1">
        <f t="shared" si="93"/>
        <v>1</v>
      </c>
      <c r="BC119" s="20">
        <f t="shared" ref="BC119:BC136" si="124">SUM(BD119:BY119)</f>
        <v>2500000</v>
      </c>
      <c r="BD119" s="20">
        <f t="shared" ref="BD119:BS136" si="125">H119-AF119</f>
        <v>0</v>
      </c>
      <c r="BE119" s="20">
        <f t="shared" si="125"/>
        <v>0</v>
      </c>
      <c r="BF119" s="20"/>
      <c r="BG119" s="20">
        <f t="shared" ref="BG119:BV134" si="126">K119-AI119</f>
        <v>0</v>
      </c>
      <c r="BH119" s="20">
        <f t="shared" si="126"/>
        <v>0</v>
      </c>
      <c r="BI119" s="20">
        <f t="shared" si="126"/>
        <v>0</v>
      </c>
      <c r="BJ119" s="20">
        <f t="shared" si="126"/>
        <v>0</v>
      </c>
      <c r="BK119" s="20">
        <f t="shared" si="126"/>
        <v>0</v>
      </c>
      <c r="BL119" s="20">
        <f t="shared" si="126"/>
        <v>0</v>
      </c>
      <c r="BM119" s="20">
        <f t="shared" si="126"/>
        <v>0</v>
      </c>
      <c r="BN119" s="20">
        <f t="shared" si="126"/>
        <v>0</v>
      </c>
      <c r="BO119" s="20">
        <f t="shared" si="126"/>
        <v>0</v>
      </c>
      <c r="BP119" s="20">
        <f t="shared" si="126"/>
        <v>0</v>
      </c>
      <c r="BQ119" s="20">
        <f t="shared" si="126"/>
        <v>0</v>
      </c>
      <c r="BR119" s="20">
        <f t="shared" si="126"/>
        <v>0</v>
      </c>
      <c r="BS119" s="20">
        <f t="shared" si="126"/>
        <v>0</v>
      </c>
      <c r="BT119" s="20">
        <f t="shared" si="126"/>
        <v>0</v>
      </c>
      <c r="BU119" s="20">
        <f t="shared" si="126"/>
        <v>0</v>
      </c>
      <c r="BV119" s="20">
        <f t="shared" si="126"/>
        <v>0</v>
      </c>
      <c r="BW119" s="20">
        <f t="shared" ref="BW119:BW136" si="127">AA119-AY119</f>
        <v>0</v>
      </c>
      <c r="BX119" s="20"/>
      <c r="BY119" s="20">
        <f t="shared" ref="BY119:BY135" si="128">AC119-BA119</f>
        <v>2500000</v>
      </c>
      <c r="BZ119" s="21">
        <f t="shared" si="113"/>
        <v>0</v>
      </c>
      <c r="CA119" s="20">
        <f t="shared" ref="CA119:CA136" si="129">SUM(CB119:CW119)</f>
        <v>0</v>
      </c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1">
        <f t="shared" si="80"/>
        <v>1</v>
      </c>
      <c r="CY119" s="20">
        <f t="shared" si="117"/>
        <v>2500000</v>
      </c>
      <c r="CZ119" s="20">
        <f t="shared" ref="CZ119:DO136" si="130">H119-CB119</f>
        <v>0</v>
      </c>
      <c r="DA119" s="20">
        <f t="shared" si="130"/>
        <v>0</v>
      </c>
      <c r="DB119" s="20"/>
      <c r="DC119" s="20">
        <f t="shared" ref="DC119:DR134" si="131">K119-CE119</f>
        <v>0</v>
      </c>
      <c r="DD119" s="20">
        <f t="shared" si="131"/>
        <v>0</v>
      </c>
      <c r="DE119" s="20">
        <f t="shared" si="131"/>
        <v>0</v>
      </c>
      <c r="DF119" s="20">
        <f t="shared" si="131"/>
        <v>0</v>
      </c>
      <c r="DG119" s="20">
        <f t="shared" si="131"/>
        <v>0</v>
      </c>
      <c r="DH119" s="20">
        <f t="shared" si="131"/>
        <v>0</v>
      </c>
      <c r="DI119" s="20">
        <f t="shared" si="131"/>
        <v>0</v>
      </c>
      <c r="DJ119" s="20">
        <f t="shared" si="131"/>
        <v>0</v>
      </c>
      <c r="DK119" s="20">
        <f t="shared" si="131"/>
        <v>0</v>
      </c>
      <c r="DL119" s="20">
        <f t="shared" si="131"/>
        <v>0</v>
      </c>
      <c r="DM119" s="20">
        <f t="shared" si="131"/>
        <v>0</v>
      </c>
      <c r="DN119" s="20">
        <f t="shared" si="131"/>
        <v>0</v>
      </c>
      <c r="DO119" s="20">
        <f t="shared" si="131"/>
        <v>0</v>
      </c>
      <c r="DP119" s="20">
        <f t="shared" si="131"/>
        <v>0</v>
      </c>
      <c r="DQ119" s="20">
        <f t="shared" si="131"/>
        <v>0</v>
      </c>
      <c r="DR119" s="20">
        <f t="shared" si="131"/>
        <v>0</v>
      </c>
      <c r="DS119" s="20">
        <f t="shared" ref="DS119:DS136" si="132">AA119-CU119</f>
        <v>0</v>
      </c>
      <c r="DT119" s="20"/>
      <c r="DU119" s="20">
        <f t="shared" ref="DU119:DU135" si="133">AC119-CW119</f>
        <v>2500000</v>
      </c>
      <c r="DX119" s="282">
        <f t="shared" si="101"/>
        <v>2500000</v>
      </c>
    </row>
    <row r="120" spans="1:130" ht="25.5" hidden="1" customHeight="1" thickTop="1" x14ac:dyDescent="0.3">
      <c r="A120" s="194"/>
      <c r="B120" s="195" t="s">
        <v>335</v>
      </c>
      <c r="C120" s="160" t="s">
        <v>336</v>
      </c>
      <c r="D120" s="146" t="s">
        <v>337</v>
      </c>
      <c r="E120" s="172">
        <v>111</v>
      </c>
      <c r="F120" s="159" t="s">
        <v>293</v>
      </c>
      <c r="G120" s="20">
        <f t="shared" si="61"/>
        <v>12096880144</v>
      </c>
      <c r="H120" s="20"/>
      <c r="I120" s="20"/>
      <c r="J120" s="20"/>
      <c r="K120" s="20">
        <v>10500000000</v>
      </c>
      <c r="L120" s="20"/>
      <c r="M120" s="20"/>
      <c r="N120" s="20">
        <v>130000000</v>
      </c>
      <c r="O120" s="20">
        <f>266000000+30000000</f>
        <v>296000000</v>
      </c>
      <c r="P120" s="20">
        <f>450000000+168723421</f>
        <v>618723421</v>
      </c>
      <c r="Q120" s="20">
        <f>370000000+122156723</f>
        <v>492156723</v>
      </c>
      <c r="R120" s="20"/>
      <c r="S120" s="20"/>
      <c r="T120" s="20"/>
      <c r="U120" s="20">
        <v>60000000</v>
      </c>
      <c r="V120" s="20"/>
      <c r="W120" s="20"/>
      <c r="X120" s="20"/>
      <c r="Y120" s="20"/>
      <c r="Z120" s="20"/>
      <c r="AA120" s="20"/>
      <c r="AB120" s="20"/>
      <c r="AC120" s="20"/>
      <c r="AD120" s="21">
        <f t="shared" si="116"/>
        <v>1.1214461777344035E-3</v>
      </c>
      <c r="AE120" s="20">
        <f t="shared" si="123"/>
        <v>13566000</v>
      </c>
      <c r="AF120" s="20"/>
      <c r="AG120" s="20"/>
      <c r="AH120" s="20"/>
      <c r="AI120" s="20"/>
      <c r="AJ120" s="20"/>
      <c r="AK120" s="20"/>
      <c r="AL120" s="20">
        <f>+'[2]ENERO 2019'!$P$18</f>
        <v>13566000</v>
      </c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1">
        <f t="shared" si="93"/>
        <v>0.99887855382226565</v>
      </c>
      <c r="BC120" s="20">
        <f t="shared" si="124"/>
        <v>12083314144</v>
      </c>
      <c r="BD120" s="20">
        <f t="shared" si="125"/>
        <v>0</v>
      </c>
      <c r="BE120" s="20">
        <f t="shared" si="125"/>
        <v>0</v>
      </c>
      <c r="BF120" s="20"/>
      <c r="BG120" s="20">
        <f t="shared" si="126"/>
        <v>10500000000</v>
      </c>
      <c r="BH120" s="20">
        <f t="shared" si="126"/>
        <v>0</v>
      </c>
      <c r="BI120" s="20">
        <f t="shared" si="126"/>
        <v>0</v>
      </c>
      <c r="BJ120" s="20">
        <f t="shared" si="126"/>
        <v>116434000</v>
      </c>
      <c r="BK120" s="20">
        <f t="shared" si="126"/>
        <v>296000000</v>
      </c>
      <c r="BL120" s="20">
        <f t="shared" si="126"/>
        <v>618723421</v>
      </c>
      <c r="BM120" s="20">
        <f t="shared" si="126"/>
        <v>492156723</v>
      </c>
      <c r="BN120" s="20">
        <f t="shared" si="126"/>
        <v>0</v>
      </c>
      <c r="BO120" s="20">
        <f t="shared" si="126"/>
        <v>0</v>
      </c>
      <c r="BP120" s="20">
        <f t="shared" si="126"/>
        <v>0</v>
      </c>
      <c r="BQ120" s="20">
        <f t="shared" si="126"/>
        <v>60000000</v>
      </c>
      <c r="BR120" s="20">
        <f t="shared" si="126"/>
        <v>0</v>
      </c>
      <c r="BS120" s="20">
        <f t="shared" si="126"/>
        <v>0</v>
      </c>
      <c r="BT120" s="20">
        <f t="shared" si="126"/>
        <v>0</v>
      </c>
      <c r="BU120" s="20">
        <f t="shared" si="126"/>
        <v>0</v>
      </c>
      <c r="BV120" s="20">
        <f t="shared" si="126"/>
        <v>0</v>
      </c>
      <c r="BW120" s="20">
        <f t="shared" si="127"/>
        <v>0</v>
      </c>
      <c r="BX120" s="20"/>
      <c r="BY120" s="20">
        <f t="shared" si="128"/>
        <v>0</v>
      </c>
      <c r="BZ120" s="21">
        <f t="shared" si="113"/>
        <v>1.1214461777344035E-3</v>
      </c>
      <c r="CA120" s="20">
        <f t="shared" si="129"/>
        <v>13566000</v>
      </c>
      <c r="CB120" s="20"/>
      <c r="CC120" s="20"/>
      <c r="CD120" s="20"/>
      <c r="CE120" s="20"/>
      <c r="CF120" s="20"/>
      <c r="CG120" s="20"/>
      <c r="CH120" s="20">
        <f>+'[1]FEBRERO 2019'!$G$16</f>
        <v>13566000</v>
      </c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1">
        <f t="shared" si="80"/>
        <v>0.99887855382226565</v>
      </c>
      <c r="CY120" s="20">
        <f t="shared" si="117"/>
        <v>12083314144</v>
      </c>
      <c r="CZ120" s="20">
        <f t="shared" si="130"/>
        <v>0</v>
      </c>
      <c r="DA120" s="20">
        <f t="shared" si="130"/>
        <v>0</v>
      </c>
      <c r="DB120" s="20"/>
      <c r="DC120" s="20">
        <f t="shared" si="131"/>
        <v>10500000000</v>
      </c>
      <c r="DD120" s="20">
        <f t="shared" si="131"/>
        <v>0</v>
      </c>
      <c r="DE120" s="20">
        <f t="shared" si="131"/>
        <v>0</v>
      </c>
      <c r="DF120" s="20">
        <f t="shared" si="131"/>
        <v>116434000</v>
      </c>
      <c r="DG120" s="20">
        <f t="shared" si="131"/>
        <v>296000000</v>
      </c>
      <c r="DH120" s="20">
        <f t="shared" si="131"/>
        <v>618723421</v>
      </c>
      <c r="DI120" s="20">
        <f t="shared" si="131"/>
        <v>492156723</v>
      </c>
      <c r="DJ120" s="20">
        <f t="shared" si="131"/>
        <v>0</v>
      </c>
      <c r="DK120" s="20">
        <f t="shared" si="131"/>
        <v>0</v>
      </c>
      <c r="DL120" s="20">
        <f t="shared" si="131"/>
        <v>0</v>
      </c>
      <c r="DM120" s="20">
        <f t="shared" si="131"/>
        <v>60000000</v>
      </c>
      <c r="DN120" s="20">
        <f t="shared" si="131"/>
        <v>0</v>
      </c>
      <c r="DO120" s="20">
        <f t="shared" si="131"/>
        <v>0</v>
      </c>
      <c r="DP120" s="20">
        <f t="shared" si="131"/>
        <v>0</v>
      </c>
      <c r="DQ120" s="20">
        <f t="shared" si="131"/>
        <v>0</v>
      </c>
      <c r="DR120" s="20">
        <f t="shared" si="131"/>
        <v>0</v>
      </c>
      <c r="DS120" s="20">
        <f t="shared" si="132"/>
        <v>0</v>
      </c>
      <c r="DT120" s="20"/>
      <c r="DU120" s="20">
        <f t="shared" si="133"/>
        <v>0</v>
      </c>
      <c r="DX120" s="282">
        <f t="shared" si="101"/>
        <v>12096880144</v>
      </c>
    </row>
    <row r="121" spans="1:130" s="70" customFormat="1" ht="75.75" hidden="1" customHeight="1" x14ac:dyDescent="0.3">
      <c r="A121" s="194"/>
      <c r="B121" s="196"/>
      <c r="C121" s="173" t="s">
        <v>338</v>
      </c>
      <c r="D121" s="146" t="s">
        <v>339</v>
      </c>
      <c r="E121" s="174">
        <v>111</v>
      </c>
      <c r="F121" s="159" t="s">
        <v>340</v>
      </c>
      <c r="G121" s="20">
        <f t="shared" si="61"/>
        <v>2963415535</v>
      </c>
      <c r="H121" s="20"/>
      <c r="I121" s="20"/>
      <c r="J121" s="20"/>
      <c r="K121" s="20">
        <v>1500000000</v>
      </c>
      <c r="L121" s="20"/>
      <c r="M121" s="20"/>
      <c r="N121" s="20">
        <v>147239396</v>
      </c>
      <c r="O121" s="20">
        <f>5000000+135000000</f>
        <v>140000000</v>
      </c>
      <c r="P121" s="20">
        <f>57000000</f>
        <v>57000000</v>
      </c>
      <c r="Q121" s="20">
        <f>78000000</f>
        <v>78000000</v>
      </c>
      <c r="R121" s="20"/>
      <c r="S121" s="20">
        <v>66274562</v>
      </c>
      <c r="T121" s="20">
        <v>5000000</v>
      </c>
      <c r="U121" s="20">
        <f>17800000+100017010</f>
        <v>117817010</v>
      </c>
      <c r="V121" s="20">
        <v>20000000</v>
      </c>
      <c r="W121" s="20"/>
      <c r="X121" s="20">
        <v>620237929</v>
      </c>
      <c r="Y121" s="20"/>
      <c r="Z121" s="20"/>
      <c r="AA121" s="20"/>
      <c r="AB121" s="20">
        <f>123550000+296638+18000000</f>
        <v>141846638</v>
      </c>
      <c r="AC121" s="20">
        <f>70000000</f>
        <v>70000000</v>
      </c>
      <c r="AD121" s="69">
        <f t="shared" si="116"/>
        <v>4.578299546506224E-3</v>
      </c>
      <c r="AE121" s="20">
        <f t="shared" si="123"/>
        <v>13567404</v>
      </c>
      <c r="AF121" s="68"/>
      <c r="AG121" s="68"/>
      <c r="AH121" s="68"/>
      <c r="AI121" s="68"/>
      <c r="AJ121" s="68"/>
      <c r="AK121" s="68"/>
      <c r="AL121" s="68">
        <f>+'[1]FEBRERO 2019'!$P$26</f>
        <v>6500000</v>
      </c>
      <c r="AM121" s="68"/>
      <c r="AN121" s="68"/>
      <c r="AO121" s="68"/>
      <c r="AP121" s="68"/>
      <c r="AQ121" s="68"/>
      <c r="AR121" s="68">
        <f>+'[1]FEBRERO 2019'!$V$26</f>
        <v>3567404</v>
      </c>
      <c r="AS121" s="68"/>
      <c r="AT121" s="68"/>
      <c r="AU121" s="68"/>
      <c r="AV121" s="68"/>
      <c r="AW121" s="68"/>
      <c r="AX121" s="68"/>
      <c r="AY121" s="68"/>
      <c r="AZ121" s="68"/>
      <c r="BA121" s="68">
        <f>+'[2]ENERO 2019'!$AF$26</f>
        <v>3500000</v>
      </c>
      <c r="BB121" s="69">
        <f t="shared" si="93"/>
        <v>0.99542170045349376</v>
      </c>
      <c r="BC121" s="20">
        <f t="shared" si="124"/>
        <v>2949848131</v>
      </c>
      <c r="BD121" s="20">
        <f t="shared" si="125"/>
        <v>0</v>
      </c>
      <c r="BE121" s="20">
        <f t="shared" si="125"/>
        <v>0</v>
      </c>
      <c r="BF121" s="20"/>
      <c r="BG121" s="20">
        <f t="shared" si="126"/>
        <v>1500000000</v>
      </c>
      <c r="BH121" s="20">
        <f t="shared" si="126"/>
        <v>0</v>
      </c>
      <c r="BI121" s="20">
        <f t="shared" si="126"/>
        <v>0</v>
      </c>
      <c r="BJ121" s="20">
        <f t="shared" si="126"/>
        <v>140739396</v>
      </c>
      <c r="BK121" s="20">
        <f t="shared" si="126"/>
        <v>140000000</v>
      </c>
      <c r="BL121" s="20">
        <f t="shared" si="126"/>
        <v>57000000</v>
      </c>
      <c r="BM121" s="20">
        <f t="shared" si="126"/>
        <v>78000000</v>
      </c>
      <c r="BN121" s="20">
        <f t="shared" si="126"/>
        <v>0</v>
      </c>
      <c r="BO121" s="20">
        <f t="shared" si="126"/>
        <v>66274562</v>
      </c>
      <c r="BP121" s="20">
        <f t="shared" si="126"/>
        <v>1432596</v>
      </c>
      <c r="BQ121" s="20">
        <f t="shared" si="126"/>
        <v>117817010</v>
      </c>
      <c r="BR121" s="20">
        <f t="shared" si="126"/>
        <v>20000000</v>
      </c>
      <c r="BS121" s="20">
        <f t="shared" si="126"/>
        <v>0</v>
      </c>
      <c r="BT121" s="20">
        <f t="shared" si="126"/>
        <v>620237929</v>
      </c>
      <c r="BU121" s="20">
        <f t="shared" si="126"/>
        <v>0</v>
      </c>
      <c r="BV121" s="20">
        <f t="shared" si="126"/>
        <v>0</v>
      </c>
      <c r="BW121" s="20">
        <f t="shared" si="127"/>
        <v>0</v>
      </c>
      <c r="BX121" s="20">
        <f>AB121-AZ121</f>
        <v>141846638</v>
      </c>
      <c r="BY121" s="20">
        <f t="shared" si="128"/>
        <v>66500000</v>
      </c>
      <c r="BZ121" s="69">
        <f t="shared" si="113"/>
        <v>1.2038149756139413E-3</v>
      </c>
      <c r="CA121" s="20">
        <f t="shared" si="129"/>
        <v>3567404</v>
      </c>
      <c r="CB121" s="68"/>
      <c r="CC121" s="68"/>
      <c r="CD121" s="68"/>
      <c r="CE121" s="68"/>
      <c r="CF121" s="68"/>
      <c r="CG121" s="68"/>
      <c r="CH121" s="68"/>
      <c r="CI121" s="68"/>
      <c r="CJ121" s="68"/>
      <c r="CK121" s="68"/>
      <c r="CL121" s="68"/>
      <c r="CM121" s="68"/>
      <c r="CN121" s="68">
        <f>+'[1]FEBRERO 2019'!$H$29</f>
        <v>3567404</v>
      </c>
      <c r="CO121" s="68"/>
      <c r="CP121" s="68"/>
      <c r="CQ121" s="68"/>
      <c r="CR121" s="68"/>
      <c r="CS121" s="68"/>
      <c r="CT121" s="68"/>
      <c r="CU121" s="68"/>
      <c r="CV121" s="68"/>
      <c r="CW121" s="68"/>
      <c r="CX121" s="69">
        <f t="shared" si="80"/>
        <v>0.99879618502438605</v>
      </c>
      <c r="CY121" s="20">
        <f t="shared" si="117"/>
        <v>2959848131</v>
      </c>
      <c r="CZ121" s="20">
        <f t="shared" si="130"/>
        <v>0</v>
      </c>
      <c r="DA121" s="20">
        <f t="shared" si="130"/>
        <v>0</v>
      </c>
      <c r="DB121" s="20">
        <f t="shared" si="130"/>
        <v>0</v>
      </c>
      <c r="DC121" s="20">
        <f t="shared" si="131"/>
        <v>1500000000</v>
      </c>
      <c r="DD121" s="20">
        <f t="shared" si="131"/>
        <v>0</v>
      </c>
      <c r="DE121" s="20">
        <f t="shared" si="131"/>
        <v>0</v>
      </c>
      <c r="DF121" s="20">
        <f t="shared" si="131"/>
        <v>147239396</v>
      </c>
      <c r="DG121" s="20">
        <f t="shared" si="131"/>
        <v>140000000</v>
      </c>
      <c r="DH121" s="20">
        <f t="shared" si="131"/>
        <v>57000000</v>
      </c>
      <c r="DI121" s="20">
        <f t="shared" si="131"/>
        <v>78000000</v>
      </c>
      <c r="DJ121" s="20">
        <f t="shared" si="131"/>
        <v>0</v>
      </c>
      <c r="DK121" s="20">
        <f t="shared" si="131"/>
        <v>66274562</v>
      </c>
      <c r="DL121" s="20">
        <f t="shared" si="131"/>
        <v>1432596</v>
      </c>
      <c r="DM121" s="20">
        <f t="shared" si="131"/>
        <v>117817010</v>
      </c>
      <c r="DN121" s="20">
        <f t="shared" si="131"/>
        <v>20000000</v>
      </c>
      <c r="DO121" s="20">
        <f t="shared" si="131"/>
        <v>0</v>
      </c>
      <c r="DP121" s="20">
        <f t="shared" si="131"/>
        <v>620237929</v>
      </c>
      <c r="DQ121" s="20">
        <f t="shared" si="131"/>
        <v>0</v>
      </c>
      <c r="DR121" s="20">
        <f t="shared" si="131"/>
        <v>0</v>
      </c>
      <c r="DS121" s="20">
        <f t="shared" si="132"/>
        <v>0</v>
      </c>
      <c r="DT121" s="20">
        <f>AB121-CV121</f>
        <v>141846638</v>
      </c>
      <c r="DU121" s="20">
        <f t="shared" si="133"/>
        <v>70000000</v>
      </c>
      <c r="DX121" s="282">
        <f t="shared" si="101"/>
        <v>2963415535</v>
      </c>
    </row>
    <row r="122" spans="1:130" ht="48" hidden="1" customHeight="1" x14ac:dyDescent="0.3">
      <c r="A122" s="194"/>
      <c r="B122" s="204" t="s">
        <v>341</v>
      </c>
      <c r="C122" s="160" t="s">
        <v>342</v>
      </c>
      <c r="D122" s="146" t="s">
        <v>343</v>
      </c>
      <c r="E122" s="172">
        <v>211</v>
      </c>
      <c r="F122" s="159" t="s">
        <v>344</v>
      </c>
      <c r="G122" s="20">
        <f t="shared" si="61"/>
        <v>1344026690</v>
      </c>
      <c r="H122" s="20"/>
      <c r="I122" s="20"/>
      <c r="J122" s="20"/>
      <c r="K122" s="20"/>
      <c r="L122" s="20"/>
      <c r="M122" s="20"/>
      <c r="N122" s="20">
        <f>300000000+340559960</f>
        <v>640559960</v>
      </c>
      <c r="O122" s="20">
        <f>159000000+80000000</f>
        <v>239000000</v>
      </c>
      <c r="P122" s="20">
        <f>115000000</f>
        <v>115000000</v>
      </c>
      <c r="Q122" s="20">
        <v>75000000</v>
      </c>
      <c r="R122" s="20"/>
      <c r="S122" s="20">
        <v>45000000</v>
      </c>
      <c r="T122" s="20">
        <v>30905320</v>
      </c>
      <c r="U122" s="20">
        <v>45200000</v>
      </c>
      <c r="V122" s="20"/>
      <c r="W122" s="20"/>
      <c r="X122" s="20"/>
      <c r="Y122" s="20"/>
      <c r="Z122" s="20"/>
      <c r="AA122" s="20"/>
      <c r="AB122" s="20">
        <f>14405126+45956284</f>
        <v>60361410</v>
      </c>
      <c r="AC122" s="20">
        <f>93000000</f>
        <v>93000000</v>
      </c>
      <c r="AD122" s="21">
        <f t="shared" si="116"/>
        <v>6.3954298407571053E-2</v>
      </c>
      <c r="AE122" s="20">
        <f t="shared" si="123"/>
        <v>85956284</v>
      </c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>
        <f>+'[1]FEBRERO 2019'!$AE$41</f>
        <v>45956284</v>
      </c>
      <c r="BA122" s="20">
        <f>+'[2]ENERO 2019'!$AF$41</f>
        <v>40000000</v>
      </c>
      <c r="BB122" s="21">
        <f t="shared" si="93"/>
        <v>0.93604570159242895</v>
      </c>
      <c r="BC122" s="20">
        <f t="shared" si="124"/>
        <v>1258070406</v>
      </c>
      <c r="BD122" s="20">
        <f t="shared" si="125"/>
        <v>0</v>
      </c>
      <c r="BE122" s="20">
        <f t="shared" si="125"/>
        <v>0</v>
      </c>
      <c r="BF122" s="20">
        <f t="shared" si="125"/>
        <v>0</v>
      </c>
      <c r="BG122" s="20">
        <f t="shared" si="126"/>
        <v>0</v>
      </c>
      <c r="BH122" s="20">
        <f t="shared" si="126"/>
        <v>0</v>
      </c>
      <c r="BI122" s="20">
        <f t="shared" si="126"/>
        <v>0</v>
      </c>
      <c r="BJ122" s="20">
        <f t="shared" si="126"/>
        <v>640559960</v>
      </c>
      <c r="BK122" s="20">
        <f t="shared" si="126"/>
        <v>239000000</v>
      </c>
      <c r="BL122" s="20">
        <f t="shared" si="126"/>
        <v>115000000</v>
      </c>
      <c r="BM122" s="20">
        <f t="shared" si="126"/>
        <v>75000000</v>
      </c>
      <c r="BN122" s="20">
        <f t="shared" si="126"/>
        <v>0</v>
      </c>
      <c r="BO122" s="20">
        <f t="shared" si="126"/>
        <v>45000000</v>
      </c>
      <c r="BP122" s="20">
        <f t="shared" si="126"/>
        <v>30905320</v>
      </c>
      <c r="BQ122" s="20">
        <f t="shared" si="126"/>
        <v>45200000</v>
      </c>
      <c r="BR122" s="20">
        <f t="shared" si="126"/>
        <v>0</v>
      </c>
      <c r="BS122" s="20">
        <f t="shared" si="126"/>
        <v>0</v>
      </c>
      <c r="BT122" s="20">
        <f t="shared" si="126"/>
        <v>0</v>
      </c>
      <c r="BU122" s="20">
        <f t="shared" si="126"/>
        <v>0</v>
      </c>
      <c r="BV122" s="20">
        <f t="shared" si="126"/>
        <v>0</v>
      </c>
      <c r="BW122" s="20">
        <f t="shared" si="127"/>
        <v>0</v>
      </c>
      <c r="BX122" s="20">
        <f>AB122-AZ122</f>
        <v>14405126</v>
      </c>
      <c r="BY122" s="20">
        <f t="shared" si="128"/>
        <v>53000000</v>
      </c>
      <c r="BZ122" s="21">
        <f t="shared" si="113"/>
        <v>0</v>
      </c>
      <c r="CA122" s="20">
        <f t="shared" si="129"/>
        <v>0</v>
      </c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68"/>
      <c r="CX122" s="21">
        <f t="shared" si="80"/>
        <v>1</v>
      </c>
      <c r="CY122" s="20">
        <f t="shared" si="117"/>
        <v>1344026690</v>
      </c>
      <c r="CZ122" s="20">
        <f t="shared" si="130"/>
        <v>0</v>
      </c>
      <c r="DA122" s="20">
        <f t="shared" si="130"/>
        <v>0</v>
      </c>
      <c r="DB122" s="20">
        <f t="shared" si="130"/>
        <v>0</v>
      </c>
      <c r="DC122" s="20">
        <f t="shared" si="131"/>
        <v>0</v>
      </c>
      <c r="DD122" s="20">
        <f t="shared" si="131"/>
        <v>0</v>
      </c>
      <c r="DE122" s="20">
        <f t="shared" si="131"/>
        <v>0</v>
      </c>
      <c r="DF122" s="20">
        <f t="shared" si="131"/>
        <v>640559960</v>
      </c>
      <c r="DG122" s="20">
        <f t="shared" si="131"/>
        <v>239000000</v>
      </c>
      <c r="DH122" s="20">
        <f t="shared" si="131"/>
        <v>115000000</v>
      </c>
      <c r="DI122" s="20">
        <f t="shared" si="131"/>
        <v>75000000</v>
      </c>
      <c r="DJ122" s="20">
        <f t="shared" si="131"/>
        <v>0</v>
      </c>
      <c r="DK122" s="20">
        <f t="shared" si="131"/>
        <v>45000000</v>
      </c>
      <c r="DL122" s="20">
        <f t="shared" si="131"/>
        <v>30905320</v>
      </c>
      <c r="DM122" s="20">
        <f t="shared" si="131"/>
        <v>45200000</v>
      </c>
      <c r="DN122" s="20">
        <f t="shared" si="131"/>
        <v>0</v>
      </c>
      <c r="DO122" s="20">
        <f t="shared" si="131"/>
        <v>0</v>
      </c>
      <c r="DP122" s="20">
        <f t="shared" si="131"/>
        <v>0</v>
      </c>
      <c r="DQ122" s="20">
        <f t="shared" si="131"/>
        <v>0</v>
      </c>
      <c r="DR122" s="20">
        <f t="shared" si="131"/>
        <v>0</v>
      </c>
      <c r="DS122" s="20">
        <f t="shared" si="132"/>
        <v>0</v>
      </c>
      <c r="DT122" s="20">
        <f>AB122-CV122</f>
        <v>60361410</v>
      </c>
      <c r="DU122" s="20">
        <f t="shared" si="133"/>
        <v>93000000</v>
      </c>
      <c r="DX122" s="282">
        <f t="shared" si="101"/>
        <v>1344026690</v>
      </c>
    </row>
    <row r="123" spans="1:130" ht="76.5" hidden="1" customHeight="1" x14ac:dyDescent="0.3">
      <c r="A123" s="194"/>
      <c r="B123" s="213"/>
      <c r="C123" s="160" t="s">
        <v>345</v>
      </c>
      <c r="D123" s="142" t="s">
        <v>346</v>
      </c>
      <c r="E123" s="172">
        <v>211</v>
      </c>
      <c r="F123" s="159" t="s">
        <v>347</v>
      </c>
      <c r="G123" s="20">
        <f t="shared" si="61"/>
        <v>1821293158</v>
      </c>
      <c r="H123" s="20"/>
      <c r="I123" s="20"/>
      <c r="J123" s="20"/>
      <c r="K123" s="20"/>
      <c r="L123" s="20"/>
      <c r="M123" s="20"/>
      <c r="N123" s="20">
        <v>319000000</v>
      </c>
      <c r="O123" s="20">
        <v>200630318</v>
      </c>
      <c r="P123" s="20">
        <v>93000000</v>
      </c>
      <c r="Q123" s="20">
        <v>47000000</v>
      </c>
      <c r="R123" s="20"/>
      <c r="S123" s="20">
        <v>5000000</v>
      </c>
      <c r="T123" s="20"/>
      <c r="U123" s="20"/>
      <c r="V123" s="20">
        <v>50000000</v>
      </c>
      <c r="W123" s="20"/>
      <c r="X123" s="20">
        <v>750000000</v>
      </c>
      <c r="Y123" s="20"/>
      <c r="Z123" s="20"/>
      <c r="AA123" s="20"/>
      <c r="AB123" s="20">
        <f>149490840+13172000</f>
        <v>162662840</v>
      </c>
      <c r="AC123" s="20">
        <f>194000000</f>
        <v>194000000</v>
      </c>
      <c r="AD123" s="21">
        <f t="shared" si="116"/>
        <v>9.8830876956492696E-3</v>
      </c>
      <c r="AE123" s="20">
        <f t="shared" si="123"/>
        <v>18000000</v>
      </c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>
        <f>+'[2]ENERO 2019'!$AF$50</f>
        <v>18000000</v>
      </c>
      <c r="BB123" s="21">
        <f t="shared" si="93"/>
        <v>0.99011691230435073</v>
      </c>
      <c r="BC123" s="20">
        <f t="shared" si="124"/>
        <v>1803293158</v>
      </c>
      <c r="BD123" s="20">
        <f t="shared" si="125"/>
        <v>0</v>
      </c>
      <c r="BE123" s="20">
        <f t="shared" si="125"/>
        <v>0</v>
      </c>
      <c r="BF123" s="20">
        <f t="shared" si="125"/>
        <v>0</v>
      </c>
      <c r="BG123" s="20">
        <f t="shared" si="126"/>
        <v>0</v>
      </c>
      <c r="BH123" s="20">
        <f t="shared" si="126"/>
        <v>0</v>
      </c>
      <c r="BI123" s="20">
        <f t="shared" si="126"/>
        <v>0</v>
      </c>
      <c r="BJ123" s="20">
        <f t="shared" si="126"/>
        <v>319000000</v>
      </c>
      <c r="BK123" s="20">
        <f t="shared" si="126"/>
        <v>200630318</v>
      </c>
      <c r="BL123" s="20">
        <f t="shared" si="126"/>
        <v>93000000</v>
      </c>
      <c r="BM123" s="20">
        <f t="shared" si="126"/>
        <v>47000000</v>
      </c>
      <c r="BN123" s="20">
        <f t="shared" si="126"/>
        <v>0</v>
      </c>
      <c r="BO123" s="20">
        <f t="shared" si="126"/>
        <v>5000000</v>
      </c>
      <c r="BP123" s="20">
        <f t="shared" si="126"/>
        <v>0</v>
      </c>
      <c r="BQ123" s="20">
        <f t="shared" si="126"/>
        <v>0</v>
      </c>
      <c r="BR123" s="20">
        <f t="shared" si="126"/>
        <v>50000000</v>
      </c>
      <c r="BS123" s="20">
        <f t="shared" si="126"/>
        <v>0</v>
      </c>
      <c r="BT123" s="20">
        <f t="shared" si="126"/>
        <v>750000000</v>
      </c>
      <c r="BU123" s="20">
        <f t="shared" si="126"/>
        <v>0</v>
      </c>
      <c r="BV123" s="20">
        <f t="shared" si="126"/>
        <v>0</v>
      </c>
      <c r="BW123" s="20">
        <f t="shared" si="127"/>
        <v>0</v>
      </c>
      <c r="BX123" s="20">
        <f>AB123-AZ123</f>
        <v>162662840</v>
      </c>
      <c r="BY123" s="20">
        <f t="shared" si="128"/>
        <v>176000000</v>
      </c>
      <c r="BZ123" s="21">
        <f t="shared" si="113"/>
        <v>0</v>
      </c>
      <c r="CA123" s="20">
        <f t="shared" si="129"/>
        <v>0</v>
      </c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/>
      <c r="CW123" s="20"/>
      <c r="CX123" s="21">
        <f t="shared" si="80"/>
        <v>1</v>
      </c>
      <c r="CY123" s="20">
        <f t="shared" si="117"/>
        <v>1821293158</v>
      </c>
      <c r="CZ123" s="20">
        <f t="shared" si="130"/>
        <v>0</v>
      </c>
      <c r="DA123" s="20">
        <f t="shared" si="130"/>
        <v>0</v>
      </c>
      <c r="DB123" s="20">
        <f t="shared" si="130"/>
        <v>0</v>
      </c>
      <c r="DC123" s="20">
        <f t="shared" si="131"/>
        <v>0</v>
      </c>
      <c r="DD123" s="20">
        <f t="shared" si="131"/>
        <v>0</v>
      </c>
      <c r="DE123" s="20">
        <f t="shared" si="131"/>
        <v>0</v>
      </c>
      <c r="DF123" s="20">
        <f t="shared" si="131"/>
        <v>319000000</v>
      </c>
      <c r="DG123" s="20">
        <f t="shared" si="131"/>
        <v>200630318</v>
      </c>
      <c r="DH123" s="20">
        <f t="shared" si="131"/>
        <v>93000000</v>
      </c>
      <c r="DI123" s="20">
        <f t="shared" si="131"/>
        <v>47000000</v>
      </c>
      <c r="DJ123" s="20">
        <f t="shared" si="131"/>
        <v>0</v>
      </c>
      <c r="DK123" s="20">
        <f t="shared" si="131"/>
        <v>5000000</v>
      </c>
      <c r="DL123" s="20">
        <f t="shared" si="131"/>
        <v>0</v>
      </c>
      <c r="DM123" s="20">
        <f t="shared" si="131"/>
        <v>0</v>
      </c>
      <c r="DN123" s="20">
        <f t="shared" si="131"/>
        <v>50000000</v>
      </c>
      <c r="DO123" s="20">
        <f t="shared" si="131"/>
        <v>0</v>
      </c>
      <c r="DP123" s="20">
        <f t="shared" si="131"/>
        <v>750000000</v>
      </c>
      <c r="DQ123" s="20">
        <f t="shared" si="131"/>
        <v>0</v>
      </c>
      <c r="DR123" s="20">
        <f t="shared" si="131"/>
        <v>0</v>
      </c>
      <c r="DS123" s="20">
        <f t="shared" si="132"/>
        <v>0</v>
      </c>
      <c r="DT123" s="20">
        <f>AB123-CV123</f>
        <v>162662840</v>
      </c>
      <c r="DU123" s="20">
        <f t="shared" si="133"/>
        <v>194000000</v>
      </c>
      <c r="DX123" s="282">
        <f t="shared" si="101"/>
        <v>1821293158</v>
      </c>
    </row>
    <row r="124" spans="1:130" s="70" customFormat="1" ht="90.75" hidden="1" customHeight="1" x14ac:dyDescent="0.3">
      <c r="A124" s="194"/>
      <c r="B124" s="213"/>
      <c r="C124" s="173" t="s">
        <v>348</v>
      </c>
      <c r="D124" s="161" t="s">
        <v>349</v>
      </c>
      <c r="E124" s="174">
        <v>211</v>
      </c>
      <c r="F124" s="159" t="s">
        <v>350</v>
      </c>
      <c r="G124" s="20">
        <f t="shared" si="61"/>
        <v>318255443</v>
      </c>
      <c r="H124" s="24"/>
      <c r="I124" s="20"/>
      <c r="J124" s="68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>
        <v>240806613</v>
      </c>
      <c r="X124" s="20"/>
      <c r="Y124" s="20"/>
      <c r="Z124" s="20"/>
      <c r="AA124" s="20"/>
      <c r="AB124" s="20"/>
      <c r="AC124" s="20">
        <f>77448830</f>
        <v>77448830</v>
      </c>
      <c r="AD124" s="69">
        <f t="shared" si="116"/>
        <v>2.6708105664668868E-2</v>
      </c>
      <c r="AE124" s="20">
        <f t="shared" si="123"/>
        <v>8500000</v>
      </c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>
        <f>+'[1]FEBRERO 2019'!$Y$56</f>
        <v>3500000</v>
      </c>
      <c r="AV124" s="68"/>
      <c r="AW124" s="68"/>
      <c r="AX124" s="68"/>
      <c r="AY124" s="68"/>
      <c r="AZ124" s="68"/>
      <c r="BA124" s="68">
        <f>+'[2]ENERO 2019'!$AF$56</f>
        <v>5000000</v>
      </c>
      <c r="BB124" s="69">
        <f t="shared" si="93"/>
        <v>0.97329189433533114</v>
      </c>
      <c r="BC124" s="20">
        <f t="shared" si="124"/>
        <v>309755443</v>
      </c>
      <c r="BD124" s="20">
        <f t="shared" si="125"/>
        <v>0</v>
      </c>
      <c r="BE124" s="20">
        <f t="shared" si="125"/>
        <v>0</v>
      </c>
      <c r="BF124" s="20">
        <f t="shared" si="125"/>
        <v>0</v>
      </c>
      <c r="BG124" s="20">
        <f t="shared" si="126"/>
        <v>0</v>
      </c>
      <c r="BH124" s="20">
        <f t="shared" si="126"/>
        <v>0</v>
      </c>
      <c r="BI124" s="20">
        <f t="shared" si="126"/>
        <v>0</v>
      </c>
      <c r="BJ124" s="20">
        <f t="shared" si="126"/>
        <v>0</v>
      </c>
      <c r="BK124" s="20">
        <f t="shared" si="126"/>
        <v>0</v>
      </c>
      <c r="BL124" s="20">
        <f t="shared" si="126"/>
        <v>0</v>
      </c>
      <c r="BM124" s="20">
        <f t="shared" si="126"/>
        <v>0</v>
      </c>
      <c r="BN124" s="20">
        <f t="shared" si="126"/>
        <v>0</v>
      </c>
      <c r="BO124" s="20">
        <f t="shared" si="126"/>
        <v>0</v>
      </c>
      <c r="BP124" s="20">
        <f t="shared" si="126"/>
        <v>0</v>
      </c>
      <c r="BQ124" s="20">
        <f t="shared" si="126"/>
        <v>0</v>
      </c>
      <c r="BR124" s="20">
        <f t="shared" si="126"/>
        <v>0</v>
      </c>
      <c r="BS124" s="20">
        <f t="shared" si="126"/>
        <v>237306613</v>
      </c>
      <c r="BT124" s="20">
        <f t="shared" si="126"/>
        <v>0</v>
      </c>
      <c r="BU124" s="20">
        <f t="shared" si="126"/>
        <v>0</v>
      </c>
      <c r="BV124" s="20">
        <f t="shared" si="126"/>
        <v>0</v>
      </c>
      <c r="BW124" s="20">
        <f t="shared" si="127"/>
        <v>0</v>
      </c>
      <c r="BX124" s="20"/>
      <c r="BY124" s="20">
        <f t="shared" si="128"/>
        <v>72448830</v>
      </c>
      <c r="BZ124" s="69">
        <f t="shared" si="113"/>
        <v>0</v>
      </c>
      <c r="CA124" s="20">
        <f t="shared" si="129"/>
        <v>0</v>
      </c>
      <c r="CB124" s="68"/>
      <c r="CC124" s="68"/>
      <c r="CD124" s="68"/>
      <c r="CE124" s="68"/>
      <c r="CF124" s="68"/>
      <c r="CG124" s="68"/>
      <c r="CH124" s="68"/>
      <c r="CI124" s="68"/>
      <c r="CJ124" s="68"/>
      <c r="CK124" s="68"/>
      <c r="CL124" s="68"/>
      <c r="CM124" s="68"/>
      <c r="CN124" s="68"/>
      <c r="CO124" s="68"/>
      <c r="CP124" s="68"/>
      <c r="CQ124" s="68"/>
      <c r="CR124" s="68"/>
      <c r="CS124" s="68"/>
      <c r="CT124" s="68"/>
      <c r="CU124" s="68"/>
      <c r="CV124" s="68"/>
      <c r="CW124" s="68"/>
      <c r="CX124" s="69">
        <f t="shared" si="80"/>
        <v>1</v>
      </c>
      <c r="CY124" s="20">
        <f t="shared" si="117"/>
        <v>318255443</v>
      </c>
      <c r="CZ124" s="20">
        <f t="shared" si="130"/>
        <v>0</v>
      </c>
      <c r="DA124" s="20">
        <f t="shared" si="130"/>
        <v>0</v>
      </c>
      <c r="DB124" s="20">
        <f t="shared" si="130"/>
        <v>0</v>
      </c>
      <c r="DC124" s="20">
        <f t="shared" si="131"/>
        <v>0</v>
      </c>
      <c r="DD124" s="20">
        <f t="shared" si="131"/>
        <v>0</v>
      </c>
      <c r="DE124" s="20">
        <f t="shared" si="131"/>
        <v>0</v>
      </c>
      <c r="DF124" s="20">
        <f t="shared" si="131"/>
        <v>0</v>
      </c>
      <c r="DG124" s="20">
        <f t="shared" si="131"/>
        <v>0</v>
      </c>
      <c r="DH124" s="20">
        <f t="shared" si="131"/>
        <v>0</v>
      </c>
      <c r="DI124" s="20">
        <f t="shared" si="131"/>
        <v>0</v>
      </c>
      <c r="DJ124" s="20">
        <f t="shared" si="131"/>
        <v>0</v>
      </c>
      <c r="DK124" s="20">
        <f t="shared" si="131"/>
        <v>0</v>
      </c>
      <c r="DL124" s="20">
        <f t="shared" si="131"/>
        <v>0</v>
      </c>
      <c r="DM124" s="20">
        <f t="shared" si="131"/>
        <v>0</v>
      </c>
      <c r="DN124" s="20">
        <f t="shared" si="131"/>
        <v>0</v>
      </c>
      <c r="DO124" s="20">
        <f t="shared" si="131"/>
        <v>240806613</v>
      </c>
      <c r="DP124" s="20">
        <f t="shared" si="131"/>
        <v>0</v>
      </c>
      <c r="DQ124" s="20">
        <f t="shared" si="131"/>
        <v>0</v>
      </c>
      <c r="DR124" s="20">
        <f t="shared" si="131"/>
        <v>0</v>
      </c>
      <c r="DS124" s="20">
        <f t="shared" si="132"/>
        <v>0</v>
      </c>
      <c r="DT124" s="20"/>
      <c r="DU124" s="20">
        <f t="shared" si="133"/>
        <v>77448830</v>
      </c>
      <c r="DX124" s="282">
        <f t="shared" si="101"/>
        <v>318255443</v>
      </c>
    </row>
    <row r="125" spans="1:130" ht="28.2" hidden="1" customHeight="1" x14ac:dyDescent="0.3">
      <c r="A125" s="194"/>
      <c r="B125" s="213"/>
      <c r="C125" s="160" t="s">
        <v>351</v>
      </c>
      <c r="D125" s="146" t="s">
        <v>352</v>
      </c>
      <c r="E125" s="172">
        <v>211</v>
      </c>
      <c r="F125" s="159" t="s">
        <v>353</v>
      </c>
      <c r="G125" s="20">
        <f t="shared" si="61"/>
        <v>377500000</v>
      </c>
      <c r="H125" s="29"/>
      <c r="I125" s="20"/>
      <c r="J125" s="20"/>
      <c r="K125" s="20"/>
      <c r="L125" s="20"/>
      <c r="M125" s="20"/>
      <c r="N125" s="20">
        <v>343000000</v>
      </c>
      <c r="O125" s="20"/>
      <c r="P125" s="20"/>
      <c r="Q125" s="20"/>
      <c r="R125" s="20"/>
      <c r="S125" s="20"/>
      <c r="T125" s="20">
        <f>25000000+5000000</f>
        <v>30000000</v>
      </c>
      <c r="U125" s="20"/>
      <c r="V125" s="20"/>
      <c r="W125" s="20"/>
      <c r="X125" s="20"/>
      <c r="Y125" s="20"/>
      <c r="Z125" s="20"/>
      <c r="AA125" s="20"/>
      <c r="AB125" s="20"/>
      <c r="AC125" s="20">
        <f>4500000</f>
        <v>4500000</v>
      </c>
      <c r="AD125" s="21">
        <f t="shared" si="116"/>
        <v>9.350354966887417E-2</v>
      </c>
      <c r="AE125" s="20">
        <f t="shared" si="123"/>
        <v>35297590</v>
      </c>
      <c r="AF125" s="20"/>
      <c r="AG125" s="20"/>
      <c r="AH125" s="20"/>
      <c r="AI125" s="20"/>
      <c r="AJ125" s="20"/>
      <c r="AK125" s="20"/>
      <c r="AL125" s="20">
        <f>+'[1]FEBRERO 2019'!$P$63</f>
        <v>32797590</v>
      </c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68">
        <f>+'[2]ENERO 2019'!$AF$63</f>
        <v>2500000</v>
      </c>
      <c r="BB125" s="21">
        <f t="shared" si="93"/>
        <v>0.9064964503311258</v>
      </c>
      <c r="BC125" s="20">
        <f t="shared" si="124"/>
        <v>342202410</v>
      </c>
      <c r="BD125" s="20">
        <f t="shared" si="125"/>
        <v>0</v>
      </c>
      <c r="BE125" s="20">
        <f t="shared" si="125"/>
        <v>0</v>
      </c>
      <c r="BF125" s="20">
        <f t="shared" si="125"/>
        <v>0</v>
      </c>
      <c r="BG125" s="20">
        <f t="shared" si="126"/>
        <v>0</v>
      </c>
      <c r="BH125" s="20">
        <f t="shared" si="126"/>
        <v>0</v>
      </c>
      <c r="BI125" s="20">
        <f t="shared" si="126"/>
        <v>0</v>
      </c>
      <c r="BJ125" s="20">
        <f t="shared" si="126"/>
        <v>310202410</v>
      </c>
      <c r="BK125" s="20">
        <f t="shared" si="126"/>
        <v>0</v>
      </c>
      <c r="BL125" s="20">
        <f t="shared" si="126"/>
        <v>0</v>
      </c>
      <c r="BM125" s="20">
        <f t="shared" si="126"/>
        <v>0</v>
      </c>
      <c r="BN125" s="20">
        <f t="shared" si="126"/>
        <v>0</v>
      </c>
      <c r="BO125" s="20">
        <f t="shared" si="126"/>
        <v>0</v>
      </c>
      <c r="BP125" s="20">
        <f t="shared" si="126"/>
        <v>30000000</v>
      </c>
      <c r="BQ125" s="20">
        <f t="shared" si="126"/>
        <v>0</v>
      </c>
      <c r="BR125" s="20">
        <f t="shared" si="126"/>
        <v>0</v>
      </c>
      <c r="BS125" s="20">
        <f t="shared" si="126"/>
        <v>0</v>
      </c>
      <c r="BT125" s="20">
        <f t="shared" si="126"/>
        <v>0</v>
      </c>
      <c r="BU125" s="20">
        <f t="shared" si="126"/>
        <v>0</v>
      </c>
      <c r="BV125" s="20">
        <f t="shared" si="126"/>
        <v>0</v>
      </c>
      <c r="BW125" s="20">
        <f t="shared" si="127"/>
        <v>0</v>
      </c>
      <c r="BX125" s="20"/>
      <c r="BY125" s="20">
        <f t="shared" si="128"/>
        <v>2000000</v>
      </c>
      <c r="BZ125" s="21">
        <f t="shared" si="113"/>
        <v>0</v>
      </c>
      <c r="CA125" s="20">
        <f t="shared" si="129"/>
        <v>0</v>
      </c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1">
        <f t="shared" si="80"/>
        <v>1</v>
      </c>
      <c r="CY125" s="20">
        <f t="shared" si="117"/>
        <v>377500000</v>
      </c>
      <c r="CZ125" s="20">
        <f t="shared" si="130"/>
        <v>0</v>
      </c>
      <c r="DA125" s="20">
        <f t="shared" si="130"/>
        <v>0</v>
      </c>
      <c r="DB125" s="20">
        <f t="shared" si="130"/>
        <v>0</v>
      </c>
      <c r="DC125" s="20">
        <f t="shared" si="131"/>
        <v>0</v>
      </c>
      <c r="DD125" s="20">
        <f t="shared" si="131"/>
        <v>0</v>
      </c>
      <c r="DE125" s="20">
        <f t="shared" si="131"/>
        <v>0</v>
      </c>
      <c r="DF125" s="20">
        <f t="shared" si="131"/>
        <v>343000000</v>
      </c>
      <c r="DG125" s="20">
        <f t="shared" si="131"/>
        <v>0</v>
      </c>
      <c r="DH125" s="20">
        <f t="shared" si="131"/>
        <v>0</v>
      </c>
      <c r="DI125" s="20">
        <f t="shared" si="131"/>
        <v>0</v>
      </c>
      <c r="DJ125" s="20">
        <f t="shared" si="131"/>
        <v>0</v>
      </c>
      <c r="DK125" s="20">
        <f t="shared" si="131"/>
        <v>0</v>
      </c>
      <c r="DL125" s="20">
        <f t="shared" si="131"/>
        <v>30000000</v>
      </c>
      <c r="DM125" s="20">
        <f t="shared" si="131"/>
        <v>0</v>
      </c>
      <c r="DN125" s="20">
        <f t="shared" si="131"/>
        <v>0</v>
      </c>
      <c r="DO125" s="20">
        <f t="shared" si="131"/>
        <v>0</v>
      </c>
      <c r="DP125" s="20">
        <f t="shared" si="131"/>
        <v>0</v>
      </c>
      <c r="DQ125" s="20">
        <f t="shared" si="131"/>
        <v>0</v>
      </c>
      <c r="DR125" s="20">
        <f t="shared" si="131"/>
        <v>0</v>
      </c>
      <c r="DS125" s="20">
        <f t="shared" si="132"/>
        <v>0</v>
      </c>
      <c r="DT125" s="20"/>
      <c r="DU125" s="20">
        <f t="shared" si="133"/>
        <v>4500000</v>
      </c>
      <c r="DX125" s="282">
        <f t="shared" si="101"/>
        <v>377500000</v>
      </c>
    </row>
    <row r="126" spans="1:130" ht="36" hidden="1" customHeight="1" x14ac:dyDescent="0.3">
      <c r="A126" s="194"/>
      <c r="B126" s="213"/>
      <c r="C126" s="160" t="s">
        <v>354</v>
      </c>
      <c r="D126" s="146" t="s">
        <v>355</v>
      </c>
      <c r="E126" s="172">
        <v>211</v>
      </c>
      <c r="F126" s="159" t="s">
        <v>293</v>
      </c>
      <c r="G126" s="20">
        <f t="shared" si="61"/>
        <v>427940125</v>
      </c>
      <c r="H126" s="29"/>
      <c r="I126" s="20">
        <v>258340125</v>
      </c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>
        <v>107000000</v>
      </c>
      <c r="X126" s="20">
        <v>62600000</v>
      </c>
      <c r="Y126" s="20"/>
      <c r="Z126" s="20"/>
      <c r="AA126" s="20"/>
      <c r="AB126" s="20"/>
      <c r="AC126" s="20"/>
      <c r="AD126" s="21">
        <f t="shared" si="116"/>
        <v>0.75380482958918615</v>
      </c>
      <c r="AE126" s="20">
        <f t="shared" si="123"/>
        <v>322583333</v>
      </c>
      <c r="AF126" s="20"/>
      <c r="AG126" s="20">
        <f>+'[2]ENERO 2019'!$K$70</f>
        <v>258340125</v>
      </c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>
        <f>+'[2]ENERO 2019'!$Y$70</f>
        <v>64243208</v>
      </c>
      <c r="AV126" s="20"/>
      <c r="AW126" s="20"/>
      <c r="AX126" s="20"/>
      <c r="AY126" s="20"/>
      <c r="AZ126" s="20"/>
      <c r="BA126" s="20"/>
      <c r="BB126" s="21">
        <f t="shared" si="93"/>
        <v>0.24619517041081385</v>
      </c>
      <c r="BC126" s="20">
        <f t="shared" si="124"/>
        <v>105356792</v>
      </c>
      <c r="BD126" s="20">
        <f t="shared" si="125"/>
        <v>0</v>
      </c>
      <c r="BE126" s="20">
        <f t="shared" si="125"/>
        <v>0</v>
      </c>
      <c r="BF126" s="20">
        <f t="shared" si="125"/>
        <v>0</v>
      </c>
      <c r="BG126" s="20">
        <f t="shared" si="126"/>
        <v>0</v>
      </c>
      <c r="BH126" s="20">
        <f t="shared" si="126"/>
        <v>0</v>
      </c>
      <c r="BI126" s="20">
        <f t="shared" si="126"/>
        <v>0</v>
      </c>
      <c r="BJ126" s="20">
        <f t="shared" si="126"/>
        <v>0</v>
      </c>
      <c r="BK126" s="20">
        <f t="shared" si="126"/>
        <v>0</v>
      </c>
      <c r="BL126" s="20">
        <f t="shared" si="126"/>
        <v>0</v>
      </c>
      <c r="BM126" s="20">
        <f t="shared" si="126"/>
        <v>0</v>
      </c>
      <c r="BN126" s="20">
        <f t="shared" si="126"/>
        <v>0</v>
      </c>
      <c r="BO126" s="20">
        <f t="shared" si="126"/>
        <v>0</v>
      </c>
      <c r="BP126" s="20">
        <f t="shared" si="126"/>
        <v>0</v>
      </c>
      <c r="BQ126" s="20">
        <f t="shared" si="126"/>
        <v>0</v>
      </c>
      <c r="BR126" s="20">
        <f t="shared" si="126"/>
        <v>0</v>
      </c>
      <c r="BS126" s="20">
        <f t="shared" si="126"/>
        <v>42756792</v>
      </c>
      <c r="BT126" s="20">
        <f t="shared" si="126"/>
        <v>62600000</v>
      </c>
      <c r="BU126" s="20">
        <f t="shared" si="126"/>
        <v>0</v>
      </c>
      <c r="BV126" s="20">
        <f t="shared" si="126"/>
        <v>0</v>
      </c>
      <c r="BW126" s="20">
        <f t="shared" si="127"/>
        <v>0</v>
      </c>
      <c r="BX126" s="20"/>
      <c r="BY126" s="20">
        <f t="shared" si="128"/>
        <v>0</v>
      </c>
      <c r="BZ126" s="21">
        <f t="shared" si="113"/>
        <v>0.74545303972138621</v>
      </c>
      <c r="CA126" s="20">
        <f t="shared" si="129"/>
        <v>319009267</v>
      </c>
      <c r="CB126" s="20"/>
      <c r="CC126" s="20">
        <f>+'[2]ENERO 2019'!$H$71</f>
        <v>256425934</v>
      </c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>
        <f>+'[2]ENERO 2019'!$H$95</f>
        <v>62583333</v>
      </c>
      <c r="CR126" s="20"/>
      <c r="CS126" s="20"/>
      <c r="CT126" s="20"/>
      <c r="CU126" s="20"/>
      <c r="CV126" s="20"/>
      <c r="CW126" s="20"/>
      <c r="CX126" s="21">
        <f t="shared" si="80"/>
        <v>0.25454696027861379</v>
      </c>
      <c r="CY126" s="20">
        <f t="shared" si="117"/>
        <v>108930858</v>
      </c>
      <c r="CZ126" s="20">
        <f t="shared" si="130"/>
        <v>0</v>
      </c>
      <c r="DA126" s="20">
        <f t="shared" si="130"/>
        <v>1914191</v>
      </c>
      <c r="DB126" s="20">
        <f t="shared" si="130"/>
        <v>0</v>
      </c>
      <c r="DC126" s="20">
        <f t="shared" si="131"/>
        <v>0</v>
      </c>
      <c r="DD126" s="20">
        <f t="shared" si="131"/>
        <v>0</v>
      </c>
      <c r="DE126" s="20">
        <f t="shared" si="131"/>
        <v>0</v>
      </c>
      <c r="DF126" s="20">
        <f t="shared" si="131"/>
        <v>0</v>
      </c>
      <c r="DG126" s="20">
        <f t="shared" si="131"/>
        <v>0</v>
      </c>
      <c r="DH126" s="20">
        <f t="shared" si="131"/>
        <v>0</v>
      </c>
      <c r="DI126" s="20">
        <f t="shared" si="131"/>
        <v>0</v>
      </c>
      <c r="DJ126" s="20">
        <f t="shared" si="131"/>
        <v>0</v>
      </c>
      <c r="DK126" s="20">
        <f t="shared" si="131"/>
        <v>0</v>
      </c>
      <c r="DL126" s="20">
        <f t="shared" si="131"/>
        <v>0</v>
      </c>
      <c r="DM126" s="20">
        <f t="shared" si="131"/>
        <v>0</v>
      </c>
      <c r="DN126" s="20">
        <f t="shared" si="131"/>
        <v>0</v>
      </c>
      <c r="DO126" s="20">
        <f t="shared" si="131"/>
        <v>44416667</v>
      </c>
      <c r="DP126" s="20">
        <f t="shared" si="131"/>
        <v>62600000</v>
      </c>
      <c r="DQ126" s="20">
        <f t="shared" si="131"/>
        <v>0</v>
      </c>
      <c r="DR126" s="20">
        <f t="shared" si="131"/>
        <v>0</v>
      </c>
      <c r="DS126" s="20">
        <f t="shared" si="132"/>
        <v>0</v>
      </c>
      <c r="DT126" s="20"/>
      <c r="DU126" s="20">
        <f t="shared" si="133"/>
        <v>0</v>
      </c>
      <c r="DX126" s="282">
        <f t="shared" si="101"/>
        <v>427940125</v>
      </c>
    </row>
    <row r="127" spans="1:130" ht="68.25" hidden="1" customHeight="1" x14ac:dyDescent="0.3">
      <c r="A127" s="194"/>
      <c r="B127" s="205"/>
      <c r="C127" s="160" t="s">
        <v>356</v>
      </c>
      <c r="D127" s="146" t="s">
        <v>357</v>
      </c>
      <c r="E127" s="172">
        <v>211</v>
      </c>
      <c r="F127" s="159" t="s">
        <v>293</v>
      </c>
      <c r="G127" s="20">
        <f t="shared" si="61"/>
        <v>5000000</v>
      </c>
      <c r="H127" s="29"/>
      <c r="I127" s="20">
        <v>5000000</v>
      </c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1">
        <f t="shared" si="116"/>
        <v>0</v>
      </c>
      <c r="AE127" s="20">
        <f t="shared" si="123"/>
        <v>0</v>
      </c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1">
        <f t="shared" si="93"/>
        <v>1</v>
      </c>
      <c r="BC127" s="20">
        <f t="shared" si="124"/>
        <v>5000000</v>
      </c>
      <c r="BD127" s="20">
        <f t="shared" si="125"/>
        <v>0</v>
      </c>
      <c r="BE127" s="20">
        <f t="shared" si="125"/>
        <v>5000000</v>
      </c>
      <c r="BF127" s="20">
        <f t="shared" si="125"/>
        <v>0</v>
      </c>
      <c r="BG127" s="20">
        <f t="shared" si="126"/>
        <v>0</v>
      </c>
      <c r="BH127" s="20">
        <f t="shared" si="126"/>
        <v>0</v>
      </c>
      <c r="BI127" s="20">
        <f t="shared" si="126"/>
        <v>0</v>
      </c>
      <c r="BJ127" s="20">
        <f t="shared" si="126"/>
        <v>0</v>
      </c>
      <c r="BK127" s="20">
        <f t="shared" si="126"/>
        <v>0</v>
      </c>
      <c r="BL127" s="20">
        <f t="shared" si="126"/>
        <v>0</v>
      </c>
      <c r="BM127" s="20">
        <f t="shared" si="126"/>
        <v>0</v>
      </c>
      <c r="BN127" s="20">
        <f t="shared" si="126"/>
        <v>0</v>
      </c>
      <c r="BO127" s="20">
        <f t="shared" si="126"/>
        <v>0</v>
      </c>
      <c r="BP127" s="20">
        <f t="shared" si="126"/>
        <v>0</v>
      </c>
      <c r="BQ127" s="20">
        <f t="shared" si="126"/>
        <v>0</v>
      </c>
      <c r="BR127" s="20">
        <f t="shared" si="126"/>
        <v>0</v>
      </c>
      <c r="BS127" s="20">
        <f t="shared" si="126"/>
        <v>0</v>
      </c>
      <c r="BT127" s="20">
        <f t="shared" si="126"/>
        <v>0</v>
      </c>
      <c r="BU127" s="20">
        <f t="shared" si="126"/>
        <v>0</v>
      </c>
      <c r="BV127" s="20">
        <f t="shared" si="126"/>
        <v>0</v>
      </c>
      <c r="BW127" s="20">
        <f t="shared" si="127"/>
        <v>0</v>
      </c>
      <c r="BX127" s="20"/>
      <c r="BY127" s="20">
        <f t="shared" si="128"/>
        <v>0</v>
      </c>
      <c r="BZ127" s="21">
        <f t="shared" si="113"/>
        <v>0</v>
      </c>
      <c r="CA127" s="20">
        <f t="shared" si="129"/>
        <v>0</v>
      </c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1">
        <f t="shared" si="80"/>
        <v>1</v>
      </c>
      <c r="CY127" s="20">
        <f t="shared" si="117"/>
        <v>5000000</v>
      </c>
      <c r="CZ127" s="20">
        <f t="shared" si="130"/>
        <v>0</v>
      </c>
      <c r="DA127" s="20">
        <f t="shared" si="130"/>
        <v>5000000</v>
      </c>
      <c r="DB127" s="20">
        <f t="shared" si="130"/>
        <v>0</v>
      </c>
      <c r="DC127" s="20">
        <f t="shared" si="131"/>
        <v>0</v>
      </c>
      <c r="DD127" s="20">
        <f t="shared" si="131"/>
        <v>0</v>
      </c>
      <c r="DE127" s="20">
        <f t="shared" si="131"/>
        <v>0</v>
      </c>
      <c r="DF127" s="20">
        <f t="shared" si="131"/>
        <v>0</v>
      </c>
      <c r="DG127" s="20">
        <f t="shared" si="131"/>
        <v>0</v>
      </c>
      <c r="DH127" s="20">
        <f t="shared" si="131"/>
        <v>0</v>
      </c>
      <c r="DI127" s="20">
        <f t="shared" si="131"/>
        <v>0</v>
      </c>
      <c r="DJ127" s="20">
        <f t="shared" si="131"/>
        <v>0</v>
      </c>
      <c r="DK127" s="20">
        <f t="shared" si="131"/>
        <v>0</v>
      </c>
      <c r="DL127" s="20">
        <f t="shared" si="131"/>
        <v>0</v>
      </c>
      <c r="DM127" s="20">
        <f t="shared" si="131"/>
        <v>0</v>
      </c>
      <c r="DN127" s="20">
        <f t="shared" si="131"/>
        <v>0</v>
      </c>
      <c r="DO127" s="20">
        <f t="shared" si="131"/>
        <v>0</v>
      </c>
      <c r="DP127" s="20">
        <f t="shared" si="131"/>
        <v>0</v>
      </c>
      <c r="DQ127" s="20">
        <f t="shared" si="131"/>
        <v>0</v>
      </c>
      <c r="DR127" s="20">
        <f t="shared" si="131"/>
        <v>0</v>
      </c>
      <c r="DS127" s="20">
        <f t="shared" si="132"/>
        <v>0</v>
      </c>
      <c r="DT127" s="20"/>
      <c r="DU127" s="20">
        <f t="shared" si="133"/>
        <v>0</v>
      </c>
      <c r="DX127" s="282">
        <f t="shared" si="101"/>
        <v>5000000</v>
      </c>
    </row>
    <row r="128" spans="1:130" ht="38.25" hidden="1" customHeight="1" x14ac:dyDescent="0.3">
      <c r="A128" s="194" t="s">
        <v>330</v>
      </c>
      <c r="B128" s="207" t="s">
        <v>358</v>
      </c>
      <c r="C128" s="160" t="s">
        <v>359</v>
      </c>
      <c r="D128" s="146" t="s">
        <v>360</v>
      </c>
      <c r="E128" s="172">
        <v>510</v>
      </c>
      <c r="F128" s="159" t="s">
        <v>361</v>
      </c>
      <c r="G128" s="20">
        <f t="shared" si="61"/>
        <v>130000000</v>
      </c>
      <c r="H128" s="20"/>
      <c r="I128" s="20">
        <v>120000000</v>
      </c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>
        <v>10000000</v>
      </c>
      <c r="Y128" s="20"/>
      <c r="Z128" s="20"/>
      <c r="AA128" s="20"/>
      <c r="AB128" s="20"/>
      <c r="AC128" s="20"/>
      <c r="AD128" s="21">
        <f t="shared" si="116"/>
        <v>0.92307692307692313</v>
      </c>
      <c r="AE128" s="20">
        <f t="shared" si="123"/>
        <v>120000000</v>
      </c>
      <c r="AF128" s="20"/>
      <c r="AG128" s="20">
        <f>+'[2]ENERO 2019'!$K$1023</f>
        <v>120000000</v>
      </c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1">
        <f t="shared" si="93"/>
        <v>7.6923076923076872E-2</v>
      </c>
      <c r="BC128" s="20">
        <f t="shared" si="124"/>
        <v>10000000</v>
      </c>
      <c r="BD128" s="20">
        <f t="shared" si="125"/>
        <v>0</v>
      </c>
      <c r="BE128" s="20">
        <f t="shared" si="125"/>
        <v>0</v>
      </c>
      <c r="BF128" s="20">
        <f t="shared" si="125"/>
        <v>0</v>
      </c>
      <c r="BG128" s="20">
        <f t="shared" si="126"/>
        <v>0</v>
      </c>
      <c r="BH128" s="20">
        <f t="shared" si="126"/>
        <v>0</v>
      </c>
      <c r="BI128" s="20">
        <f t="shared" si="126"/>
        <v>0</v>
      </c>
      <c r="BJ128" s="20">
        <f t="shared" si="126"/>
        <v>0</v>
      </c>
      <c r="BK128" s="20">
        <f t="shared" si="126"/>
        <v>0</v>
      </c>
      <c r="BL128" s="20">
        <f t="shared" si="126"/>
        <v>0</v>
      </c>
      <c r="BM128" s="20">
        <f t="shared" si="126"/>
        <v>0</v>
      </c>
      <c r="BN128" s="20">
        <f t="shared" si="126"/>
        <v>0</v>
      </c>
      <c r="BO128" s="20">
        <f t="shared" si="126"/>
        <v>0</v>
      </c>
      <c r="BP128" s="20">
        <f t="shared" si="126"/>
        <v>0</v>
      </c>
      <c r="BQ128" s="20">
        <f t="shared" si="126"/>
        <v>0</v>
      </c>
      <c r="BR128" s="20">
        <f t="shared" si="126"/>
        <v>0</v>
      </c>
      <c r="BS128" s="20">
        <f t="shared" si="126"/>
        <v>0</v>
      </c>
      <c r="BT128" s="20">
        <f t="shared" si="126"/>
        <v>10000000</v>
      </c>
      <c r="BU128" s="20">
        <f t="shared" si="126"/>
        <v>0</v>
      </c>
      <c r="BV128" s="20">
        <f t="shared" si="126"/>
        <v>0</v>
      </c>
      <c r="BW128" s="20">
        <f t="shared" si="127"/>
        <v>0</v>
      </c>
      <c r="BX128" s="20"/>
      <c r="BY128" s="20">
        <f t="shared" si="128"/>
        <v>0</v>
      </c>
      <c r="BZ128" s="21">
        <f t="shared" si="113"/>
        <v>0.55197434615384611</v>
      </c>
      <c r="CA128" s="20">
        <f t="shared" si="129"/>
        <v>71756665</v>
      </c>
      <c r="CB128" s="20"/>
      <c r="CC128" s="20">
        <f>+'[2]ENERO 2019'!$H$1024</f>
        <v>71756665</v>
      </c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1">
        <f t="shared" si="80"/>
        <v>0.44802565384615389</v>
      </c>
      <c r="CY128" s="20">
        <f t="shared" si="117"/>
        <v>58243335</v>
      </c>
      <c r="CZ128" s="20">
        <f t="shared" si="130"/>
        <v>0</v>
      </c>
      <c r="DA128" s="20">
        <f t="shared" si="130"/>
        <v>48243335</v>
      </c>
      <c r="DB128" s="20">
        <f t="shared" si="130"/>
        <v>0</v>
      </c>
      <c r="DC128" s="20">
        <f t="shared" si="131"/>
        <v>0</v>
      </c>
      <c r="DD128" s="20">
        <f t="shared" si="131"/>
        <v>0</v>
      </c>
      <c r="DE128" s="20">
        <f t="shared" si="131"/>
        <v>0</v>
      </c>
      <c r="DF128" s="20">
        <f t="shared" si="131"/>
        <v>0</v>
      </c>
      <c r="DG128" s="20">
        <f t="shared" si="131"/>
        <v>0</v>
      </c>
      <c r="DH128" s="20">
        <f t="shared" si="131"/>
        <v>0</v>
      </c>
      <c r="DI128" s="20">
        <f t="shared" si="131"/>
        <v>0</v>
      </c>
      <c r="DJ128" s="20">
        <f t="shared" si="131"/>
        <v>0</v>
      </c>
      <c r="DK128" s="20">
        <f t="shared" si="131"/>
        <v>0</v>
      </c>
      <c r="DL128" s="20">
        <f t="shared" si="131"/>
        <v>0</v>
      </c>
      <c r="DM128" s="20">
        <f t="shared" si="131"/>
        <v>0</v>
      </c>
      <c r="DN128" s="20">
        <f t="shared" si="131"/>
        <v>0</v>
      </c>
      <c r="DO128" s="20">
        <f t="shared" si="131"/>
        <v>0</v>
      </c>
      <c r="DP128" s="20">
        <f t="shared" si="131"/>
        <v>10000000</v>
      </c>
      <c r="DQ128" s="20">
        <f t="shared" si="131"/>
        <v>0</v>
      </c>
      <c r="DR128" s="20">
        <f t="shared" si="131"/>
        <v>0</v>
      </c>
      <c r="DS128" s="20">
        <f t="shared" si="132"/>
        <v>0</v>
      </c>
      <c r="DT128" s="20"/>
      <c r="DU128" s="20">
        <f t="shared" si="133"/>
        <v>0</v>
      </c>
      <c r="DX128" s="282">
        <f t="shared" si="101"/>
        <v>130000000</v>
      </c>
    </row>
    <row r="129" spans="1:130" ht="36" hidden="1" customHeight="1" x14ac:dyDescent="0.3">
      <c r="A129" s="194"/>
      <c r="B129" s="208"/>
      <c r="C129" s="160" t="s">
        <v>362</v>
      </c>
      <c r="D129" s="146" t="s">
        <v>363</v>
      </c>
      <c r="E129" s="172">
        <v>510</v>
      </c>
      <c r="F129" s="159" t="s">
        <v>361</v>
      </c>
      <c r="G129" s="20">
        <f t="shared" si="61"/>
        <v>128270473</v>
      </c>
      <c r="H129" s="20"/>
      <c r="I129" s="20">
        <v>118270473</v>
      </c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>
        <v>10000000</v>
      </c>
      <c r="Y129" s="20"/>
      <c r="Z129" s="20"/>
      <c r="AA129" s="20"/>
      <c r="AB129" s="20"/>
      <c r="AC129" s="20"/>
      <c r="AD129" s="21">
        <f t="shared" si="116"/>
        <v>0.9220397355204264</v>
      </c>
      <c r="AE129" s="20">
        <f t="shared" si="123"/>
        <v>118270473</v>
      </c>
      <c r="AF129" s="20"/>
      <c r="AG129" s="20">
        <f>+'[2]ENERO 2019'!$K$1036</f>
        <v>118270473</v>
      </c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1">
        <f t="shared" si="93"/>
        <v>7.7960264479573604E-2</v>
      </c>
      <c r="BC129" s="20">
        <f t="shared" si="124"/>
        <v>10000000</v>
      </c>
      <c r="BD129" s="20">
        <f t="shared" si="125"/>
        <v>0</v>
      </c>
      <c r="BE129" s="20">
        <f t="shared" si="125"/>
        <v>0</v>
      </c>
      <c r="BF129" s="20">
        <f t="shared" si="125"/>
        <v>0</v>
      </c>
      <c r="BG129" s="20">
        <f t="shared" si="126"/>
        <v>0</v>
      </c>
      <c r="BH129" s="20">
        <f t="shared" si="126"/>
        <v>0</v>
      </c>
      <c r="BI129" s="20">
        <f t="shared" si="126"/>
        <v>0</v>
      </c>
      <c r="BJ129" s="20">
        <f t="shared" si="126"/>
        <v>0</v>
      </c>
      <c r="BK129" s="20">
        <f t="shared" si="126"/>
        <v>0</v>
      </c>
      <c r="BL129" s="20">
        <f t="shared" si="126"/>
        <v>0</v>
      </c>
      <c r="BM129" s="20">
        <f t="shared" si="126"/>
        <v>0</v>
      </c>
      <c r="BN129" s="20">
        <f t="shared" si="126"/>
        <v>0</v>
      </c>
      <c r="BO129" s="20">
        <f t="shared" si="126"/>
        <v>0</v>
      </c>
      <c r="BP129" s="20">
        <f t="shared" si="126"/>
        <v>0</v>
      </c>
      <c r="BQ129" s="20">
        <f t="shared" si="126"/>
        <v>0</v>
      </c>
      <c r="BR129" s="20">
        <f t="shared" si="126"/>
        <v>0</v>
      </c>
      <c r="BS129" s="20">
        <f t="shared" si="126"/>
        <v>0</v>
      </c>
      <c r="BT129" s="20">
        <f t="shared" si="126"/>
        <v>10000000</v>
      </c>
      <c r="BU129" s="20">
        <f t="shared" si="126"/>
        <v>0</v>
      </c>
      <c r="BV129" s="20">
        <f t="shared" si="126"/>
        <v>0</v>
      </c>
      <c r="BW129" s="20">
        <f t="shared" si="127"/>
        <v>0</v>
      </c>
      <c r="BX129" s="20"/>
      <c r="BY129" s="20">
        <f t="shared" si="128"/>
        <v>0</v>
      </c>
      <c r="BZ129" s="21">
        <f t="shared" si="113"/>
        <v>0.46451324772147679</v>
      </c>
      <c r="CA129" s="20">
        <f t="shared" si="129"/>
        <v>59583334</v>
      </c>
      <c r="CB129" s="20"/>
      <c r="CC129" s="20">
        <f>+'[2]ENERO 2019'!$H$1037</f>
        <v>59583334</v>
      </c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1">
        <f t="shared" si="80"/>
        <v>0.53548675227852316</v>
      </c>
      <c r="CY129" s="20">
        <f t="shared" si="117"/>
        <v>68687139</v>
      </c>
      <c r="CZ129" s="20">
        <f t="shared" si="130"/>
        <v>0</v>
      </c>
      <c r="DA129" s="20">
        <f t="shared" si="130"/>
        <v>58687139</v>
      </c>
      <c r="DB129" s="20">
        <f t="shared" si="130"/>
        <v>0</v>
      </c>
      <c r="DC129" s="20">
        <f t="shared" si="131"/>
        <v>0</v>
      </c>
      <c r="DD129" s="20">
        <f t="shared" si="131"/>
        <v>0</v>
      </c>
      <c r="DE129" s="20">
        <f t="shared" si="131"/>
        <v>0</v>
      </c>
      <c r="DF129" s="20">
        <f t="shared" si="131"/>
        <v>0</v>
      </c>
      <c r="DG129" s="20">
        <f t="shared" si="131"/>
        <v>0</v>
      </c>
      <c r="DH129" s="20">
        <f t="shared" si="131"/>
        <v>0</v>
      </c>
      <c r="DI129" s="20">
        <f t="shared" si="131"/>
        <v>0</v>
      </c>
      <c r="DJ129" s="20">
        <f t="shared" si="131"/>
        <v>0</v>
      </c>
      <c r="DK129" s="20">
        <f t="shared" si="131"/>
        <v>0</v>
      </c>
      <c r="DL129" s="20">
        <f t="shared" si="131"/>
        <v>0</v>
      </c>
      <c r="DM129" s="20">
        <f t="shared" si="131"/>
        <v>0</v>
      </c>
      <c r="DN129" s="20">
        <f t="shared" si="131"/>
        <v>0</v>
      </c>
      <c r="DO129" s="20">
        <f t="shared" si="131"/>
        <v>0</v>
      </c>
      <c r="DP129" s="20">
        <f t="shared" si="131"/>
        <v>10000000</v>
      </c>
      <c r="DQ129" s="20">
        <f t="shared" si="131"/>
        <v>0</v>
      </c>
      <c r="DR129" s="20">
        <f t="shared" si="131"/>
        <v>0</v>
      </c>
      <c r="DS129" s="20">
        <f t="shared" si="132"/>
        <v>0</v>
      </c>
      <c r="DT129" s="20"/>
      <c r="DU129" s="20">
        <f t="shared" si="133"/>
        <v>0</v>
      </c>
      <c r="DX129" s="282">
        <f t="shared" si="101"/>
        <v>128270473</v>
      </c>
    </row>
    <row r="130" spans="1:130" ht="32.25" hidden="1" customHeight="1" x14ac:dyDescent="0.3">
      <c r="A130" s="194"/>
      <c r="B130" s="208"/>
      <c r="C130" s="160" t="s">
        <v>364</v>
      </c>
      <c r="D130" s="146" t="s">
        <v>365</v>
      </c>
      <c r="E130" s="172">
        <v>510</v>
      </c>
      <c r="F130" s="159" t="s">
        <v>361</v>
      </c>
      <c r="G130" s="20">
        <f t="shared" si="61"/>
        <v>160000000</v>
      </c>
      <c r="H130" s="20"/>
      <c r="I130" s="20">
        <v>150000000</v>
      </c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>
        <v>10000000</v>
      </c>
      <c r="Y130" s="20"/>
      <c r="Z130" s="20"/>
      <c r="AA130" s="20"/>
      <c r="AB130" s="20"/>
      <c r="AC130" s="20"/>
      <c r="AD130" s="21">
        <f t="shared" si="116"/>
        <v>0.9375</v>
      </c>
      <c r="AE130" s="20">
        <f t="shared" si="123"/>
        <v>150000000</v>
      </c>
      <c r="AF130" s="20"/>
      <c r="AG130" s="20">
        <f>+'[2]ENERO 2019'!$K$1048</f>
        <v>150000000</v>
      </c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1">
        <f t="shared" si="93"/>
        <v>6.25E-2</v>
      </c>
      <c r="BC130" s="20">
        <f t="shared" si="124"/>
        <v>10000000</v>
      </c>
      <c r="BD130" s="20">
        <f t="shared" si="125"/>
        <v>0</v>
      </c>
      <c r="BE130" s="20">
        <f t="shared" si="125"/>
        <v>0</v>
      </c>
      <c r="BF130" s="20">
        <f t="shared" si="125"/>
        <v>0</v>
      </c>
      <c r="BG130" s="20">
        <f t="shared" si="126"/>
        <v>0</v>
      </c>
      <c r="BH130" s="20">
        <f t="shared" si="126"/>
        <v>0</v>
      </c>
      <c r="BI130" s="20">
        <f t="shared" si="126"/>
        <v>0</v>
      </c>
      <c r="BJ130" s="20">
        <f t="shared" si="126"/>
        <v>0</v>
      </c>
      <c r="BK130" s="20">
        <f t="shared" si="126"/>
        <v>0</v>
      </c>
      <c r="BL130" s="20">
        <f t="shared" si="126"/>
        <v>0</v>
      </c>
      <c r="BM130" s="20">
        <f t="shared" si="126"/>
        <v>0</v>
      </c>
      <c r="BN130" s="20">
        <f t="shared" si="126"/>
        <v>0</v>
      </c>
      <c r="BO130" s="20">
        <f t="shared" si="126"/>
        <v>0</v>
      </c>
      <c r="BP130" s="20">
        <f t="shared" si="126"/>
        <v>0</v>
      </c>
      <c r="BQ130" s="20">
        <f t="shared" si="126"/>
        <v>0</v>
      </c>
      <c r="BR130" s="20">
        <f t="shared" si="126"/>
        <v>0</v>
      </c>
      <c r="BS130" s="20">
        <f t="shared" si="126"/>
        <v>0</v>
      </c>
      <c r="BT130" s="20">
        <f t="shared" si="126"/>
        <v>10000000</v>
      </c>
      <c r="BU130" s="20">
        <f t="shared" si="126"/>
        <v>0</v>
      </c>
      <c r="BV130" s="20">
        <f t="shared" si="126"/>
        <v>0</v>
      </c>
      <c r="BW130" s="20">
        <f t="shared" si="127"/>
        <v>0</v>
      </c>
      <c r="BX130" s="20"/>
      <c r="BY130" s="20">
        <f t="shared" si="128"/>
        <v>0</v>
      </c>
      <c r="BZ130" s="21">
        <f t="shared" si="113"/>
        <v>0.25311458125000003</v>
      </c>
      <c r="CA130" s="20">
        <f t="shared" si="129"/>
        <v>40498333</v>
      </c>
      <c r="CB130" s="20"/>
      <c r="CC130" s="20">
        <f>+'[2]ENERO 2019'!$H$1049</f>
        <v>40498333</v>
      </c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1">
        <f t="shared" si="80"/>
        <v>0.74688541875000003</v>
      </c>
      <c r="CY130" s="20">
        <f t="shared" si="117"/>
        <v>119501667</v>
      </c>
      <c r="CZ130" s="20">
        <f t="shared" si="130"/>
        <v>0</v>
      </c>
      <c r="DA130" s="20">
        <f t="shared" si="130"/>
        <v>109501667</v>
      </c>
      <c r="DB130" s="20">
        <f t="shared" si="130"/>
        <v>0</v>
      </c>
      <c r="DC130" s="20">
        <f t="shared" si="131"/>
        <v>0</v>
      </c>
      <c r="DD130" s="20">
        <f t="shared" si="131"/>
        <v>0</v>
      </c>
      <c r="DE130" s="20">
        <f t="shared" si="131"/>
        <v>0</v>
      </c>
      <c r="DF130" s="20">
        <f t="shared" si="131"/>
        <v>0</v>
      </c>
      <c r="DG130" s="20">
        <f t="shared" si="131"/>
        <v>0</v>
      </c>
      <c r="DH130" s="20">
        <f t="shared" si="131"/>
        <v>0</v>
      </c>
      <c r="DI130" s="20">
        <f t="shared" si="131"/>
        <v>0</v>
      </c>
      <c r="DJ130" s="20">
        <f t="shared" si="131"/>
        <v>0</v>
      </c>
      <c r="DK130" s="20">
        <f t="shared" si="131"/>
        <v>0</v>
      </c>
      <c r="DL130" s="20">
        <f t="shared" si="131"/>
        <v>0</v>
      </c>
      <c r="DM130" s="20">
        <f t="shared" si="131"/>
        <v>0</v>
      </c>
      <c r="DN130" s="20">
        <f t="shared" si="131"/>
        <v>0</v>
      </c>
      <c r="DO130" s="20">
        <f t="shared" si="131"/>
        <v>0</v>
      </c>
      <c r="DP130" s="20">
        <f t="shared" si="131"/>
        <v>10000000</v>
      </c>
      <c r="DQ130" s="20">
        <f t="shared" si="131"/>
        <v>0</v>
      </c>
      <c r="DR130" s="20">
        <f t="shared" si="131"/>
        <v>0</v>
      </c>
      <c r="DS130" s="20">
        <f t="shared" si="132"/>
        <v>0</v>
      </c>
      <c r="DT130" s="20"/>
      <c r="DU130" s="20">
        <f t="shared" si="133"/>
        <v>0</v>
      </c>
      <c r="DX130" s="282">
        <f t="shared" si="101"/>
        <v>160000000</v>
      </c>
    </row>
    <row r="131" spans="1:130" ht="25.5" hidden="1" customHeight="1" x14ac:dyDescent="0.3">
      <c r="A131" s="194"/>
      <c r="B131" s="208"/>
      <c r="C131" s="160" t="s">
        <v>366</v>
      </c>
      <c r="D131" s="146" t="s">
        <v>367</v>
      </c>
      <c r="E131" s="172">
        <v>510</v>
      </c>
      <c r="F131" s="159" t="s">
        <v>361</v>
      </c>
      <c r="G131" s="20">
        <f t="shared" si="61"/>
        <v>14000000</v>
      </c>
      <c r="H131" s="20"/>
      <c r="I131" s="20">
        <v>7000000</v>
      </c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>
        <v>7000000</v>
      </c>
      <c r="Y131" s="20"/>
      <c r="Z131" s="20"/>
      <c r="AA131" s="20"/>
      <c r="AB131" s="20"/>
      <c r="AC131" s="20"/>
      <c r="AD131" s="21">
        <f t="shared" si="116"/>
        <v>0</v>
      </c>
      <c r="AE131" s="20">
        <f t="shared" si="123"/>
        <v>0</v>
      </c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1">
        <f t="shared" si="93"/>
        <v>1</v>
      </c>
      <c r="BC131" s="20">
        <f t="shared" si="124"/>
        <v>14000000</v>
      </c>
      <c r="BD131" s="20">
        <f t="shared" si="125"/>
        <v>0</v>
      </c>
      <c r="BE131" s="20">
        <f t="shared" si="125"/>
        <v>7000000</v>
      </c>
      <c r="BF131" s="20">
        <f t="shared" si="125"/>
        <v>0</v>
      </c>
      <c r="BG131" s="20">
        <f t="shared" si="126"/>
        <v>0</v>
      </c>
      <c r="BH131" s="20">
        <f t="shared" si="126"/>
        <v>0</v>
      </c>
      <c r="BI131" s="20">
        <f t="shared" si="126"/>
        <v>0</v>
      </c>
      <c r="BJ131" s="20">
        <f t="shared" si="126"/>
        <v>0</v>
      </c>
      <c r="BK131" s="20">
        <f t="shared" si="126"/>
        <v>0</v>
      </c>
      <c r="BL131" s="20">
        <f t="shared" si="126"/>
        <v>0</v>
      </c>
      <c r="BM131" s="20">
        <f t="shared" si="126"/>
        <v>0</v>
      </c>
      <c r="BN131" s="20">
        <f t="shared" si="126"/>
        <v>0</v>
      </c>
      <c r="BO131" s="20">
        <f t="shared" si="126"/>
        <v>0</v>
      </c>
      <c r="BP131" s="20">
        <f t="shared" si="126"/>
        <v>0</v>
      </c>
      <c r="BQ131" s="20">
        <f t="shared" si="126"/>
        <v>0</v>
      </c>
      <c r="BR131" s="20">
        <f t="shared" si="126"/>
        <v>0</v>
      </c>
      <c r="BS131" s="20">
        <f t="shared" si="126"/>
        <v>0</v>
      </c>
      <c r="BT131" s="20">
        <f t="shared" si="126"/>
        <v>7000000</v>
      </c>
      <c r="BU131" s="20">
        <f t="shared" si="126"/>
        <v>0</v>
      </c>
      <c r="BV131" s="20">
        <f t="shared" si="126"/>
        <v>0</v>
      </c>
      <c r="BW131" s="20">
        <f t="shared" si="127"/>
        <v>0</v>
      </c>
      <c r="BX131" s="20"/>
      <c r="BY131" s="20">
        <f t="shared" si="128"/>
        <v>0</v>
      </c>
      <c r="BZ131" s="21">
        <f t="shared" si="113"/>
        <v>0</v>
      </c>
      <c r="CA131" s="20">
        <f t="shared" si="129"/>
        <v>0</v>
      </c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1">
        <f t="shared" si="80"/>
        <v>1</v>
      </c>
      <c r="CY131" s="20">
        <f t="shared" si="117"/>
        <v>14000000</v>
      </c>
      <c r="CZ131" s="20">
        <f t="shared" si="130"/>
        <v>0</v>
      </c>
      <c r="DA131" s="20">
        <f t="shared" si="130"/>
        <v>7000000</v>
      </c>
      <c r="DB131" s="20">
        <f t="shared" si="130"/>
        <v>0</v>
      </c>
      <c r="DC131" s="20">
        <f t="shared" si="131"/>
        <v>0</v>
      </c>
      <c r="DD131" s="20">
        <f t="shared" si="131"/>
        <v>0</v>
      </c>
      <c r="DE131" s="20">
        <f t="shared" si="131"/>
        <v>0</v>
      </c>
      <c r="DF131" s="20">
        <f t="shared" si="131"/>
        <v>0</v>
      </c>
      <c r="DG131" s="20">
        <f t="shared" si="131"/>
        <v>0</v>
      </c>
      <c r="DH131" s="20">
        <f t="shared" si="131"/>
        <v>0</v>
      </c>
      <c r="DI131" s="20">
        <f t="shared" si="131"/>
        <v>0</v>
      </c>
      <c r="DJ131" s="20">
        <f t="shared" si="131"/>
        <v>0</v>
      </c>
      <c r="DK131" s="20">
        <f t="shared" si="131"/>
        <v>0</v>
      </c>
      <c r="DL131" s="20">
        <f t="shared" si="131"/>
        <v>0</v>
      </c>
      <c r="DM131" s="20">
        <f t="shared" si="131"/>
        <v>0</v>
      </c>
      <c r="DN131" s="20">
        <f t="shared" si="131"/>
        <v>0</v>
      </c>
      <c r="DO131" s="20">
        <f t="shared" si="131"/>
        <v>0</v>
      </c>
      <c r="DP131" s="20">
        <f t="shared" si="131"/>
        <v>7000000</v>
      </c>
      <c r="DQ131" s="20">
        <f t="shared" si="131"/>
        <v>0</v>
      </c>
      <c r="DR131" s="20">
        <f t="shared" si="131"/>
        <v>0</v>
      </c>
      <c r="DS131" s="20">
        <f t="shared" si="132"/>
        <v>0</v>
      </c>
      <c r="DT131" s="20"/>
      <c r="DU131" s="20">
        <f t="shared" si="133"/>
        <v>0</v>
      </c>
      <c r="DX131" s="282">
        <f t="shared" si="101"/>
        <v>14000000</v>
      </c>
    </row>
    <row r="132" spans="1:130" ht="75.75" hidden="1" customHeight="1" x14ac:dyDescent="0.3">
      <c r="A132" s="194"/>
      <c r="B132" s="208"/>
      <c r="C132" s="160" t="s">
        <v>368</v>
      </c>
      <c r="D132" s="161" t="s">
        <v>369</v>
      </c>
      <c r="E132" s="172">
        <v>510</v>
      </c>
      <c r="F132" s="159" t="s">
        <v>370</v>
      </c>
      <c r="G132" s="20">
        <f t="shared" si="61"/>
        <v>0</v>
      </c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1" t="e">
        <f t="shared" si="116"/>
        <v>#DIV/0!</v>
      </c>
      <c r="AE132" s="20">
        <f t="shared" si="123"/>
        <v>0</v>
      </c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1" t="e">
        <f t="shared" si="93"/>
        <v>#DIV/0!</v>
      </c>
      <c r="BC132" s="20">
        <f t="shared" si="124"/>
        <v>0</v>
      </c>
      <c r="BD132" s="20">
        <f t="shared" si="125"/>
        <v>0</v>
      </c>
      <c r="BE132" s="20">
        <f t="shared" si="125"/>
        <v>0</v>
      </c>
      <c r="BF132" s="20">
        <f t="shared" si="125"/>
        <v>0</v>
      </c>
      <c r="BG132" s="20">
        <f t="shared" si="126"/>
        <v>0</v>
      </c>
      <c r="BH132" s="20">
        <f t="shared" si="126"/>
        <v>0</v>
      </c>
      <c r="BI132" s="20">
        <f t="shared" si="126"/>
        <v>0</v>
      </c>
      <c r="BJ132" s="20">
        <f t="shared" si="126"/>
        <v>0</v>
      </c>
      <c r="BK132" s="20">
        <f t="shared" si="126"/>
        <v>0</v>
      </c>
      <c r="BL132" s="20">
        <f t="shared" si="126"/>
        <v>0</v>
      </c>
      <c r="BM132" s="20">
        <f t="shared" si="126"/>
        <v>0</v>
      </c>
      <c r="BN132" s="20">
        <f t="shared" si="126"/>
        <v>0</v>
      </c>
      <c r="BO132" s="20">
        <f t="shared" si="126"/>
        <v>0</v>
      </c>
      <c r="BP132" s="20">
        <f t="shared" si="126"/>
        <v>0</v>
      </c>
      <c r="BQ132" s="20">
        <f t="shared" si="126"/>
        <v>0</v>
      </c>
      <c r="BR132" s="20">
        <f t="shared" si="126"/>
        <v>0</v>
      </c>
      <c r="BS132" s="20">
        <f t="shared" si="126"/>
        <v>0</v>
      </c>
      <c r="BT132" s="20">
        <f t="shared" si="126"/>
        <v>0</v>
      </c>
      <c r="BU132" s="20">
        <f t="shared" si="126"/>
        <v>0</v>
      </c>
      <c r="BV132" s="20">
        <f t="shared" si="126"/>
        <v>0</v>
      </c>
      <c r="BW132" s="20">
        <f t="shared" si="127"/>
        <v>0</v>
      </c>
      <c r="BX132" s="20"/>
      <c r="BY132" s="20">
        <f t="shared" si="128"/>
        <v>0</v>
      </c>
      <c r="BZ132" s="21" t="e">
        <f t="shared" si="113"/>
        <v>#DIV/0!</v>
      </c>
      <c r="CA132" s="20">
        <f t="shared" si="129"/>
        <v>0</v>
      </c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1" t="e">
        <f t="shared" si="80"/>
        <v>#DIV/0!</v>
      </c>
      <c r="CY132" s="20">
        <f t="shared" si="117"/>
        <v>0</v>
      </c>
      <c r="CZ132" s="20">
        <f t="shared" si="130"/>
        <v>0</v>
      </c>
      <c r="DA132" s="20">
        <f t="shared" si="130"/>
        <v>0</v>
      </c>
      <c r="DB132" s="20">
        <f t="shared" si="130"/>
        <v>0</v>
      </c>
      <c r="DC132" s="20">
        <f t="shared" si="131"/>
        <v>0</v>
      </c>
      <c r="DD132" s="20">
        <f t="shared" si="131"/>
        <v>0</v>
      </c>
      <c r="DE132" s="20">
        <f t="shared" si="131"/>
        <v>0</v>
      </c>
      <c r="DF132" s="20">
        <f t="shared" si="131"/>
        <v>0</v>
      </c>
      <c r="DG132" s="20">
        <f t="shared" si="131"/>
        <v>0</v>
      </c>
      <c r="DH132" s="20">
        <f t="shared" si="131"/>
        <v>0</v>
      </c>
      <c r="DI132" s="20">
        <f t="shared" si="131"/>
        <v>0</v>
      </c>
      <c r="DJ132" s="20">
        <f t="shared" si="131"/>
        <v>0</v>
      </c>
      <c r="DK132" s="20">
        <f t="shared" si="131"/>
        <v>0</v>
      </c>
      <c r="DL132" s="20">
        <f t="shared" si="131"/>
        <v>0</v>
      </c>
      <c r="DM132" s="20">
        <f t="shared" si="131"/>
        <v>0</v>
      </c>
      <c r="DN132" s="20">
        <f t="shared" si="131"/>
        <v>0</v>
      </c>
      <c r="DO132" s="20">
        <f t="shared" si="131"/>
        <v>0</v>
      </c>
      <c r="DP132" s="20">
        <f t="shared" si="131"/>
        <v>0</v>
      </c>
      <c r="DQ132" s="20">
        <f t="shared" si="131"/>
        <v>0</v>
      </c>
      <c r="DR132" s="20">
        <f t="shared" si="131"/>
        <v>0</v>
      </c>
      <c r="DS132" s="20">
        <f t="shared" si="132"/>
        <v>0</v>
      </c>
      <c r="DT132" s="20"/>
      <c r="DU132" s="20">
        <f t="shared" si="133"/>
        <v>0</v>
      </c>
      <c r="DX132" s="282">
        <f t="shared" si="101"/>
        <v>0</v>
      </c>
    </row>
    <row r="133" spans="1:130" ht="82.5" hidden="1" customHeight="1" x14ac:dyDescent="0.3">
      <c r="A133" s="194"/>
      <c r="B133" s="208"/>
      <c r="C133" s="160" t="s">
        <v>371</v>
      </c>
      <c r="D133" s="161" t="s">
        <v>372</v>
      </c>
      <c r="E133" s="172">
        <v>510</v>
      </c>
      <c r="F133" s="159" t="s">
        <v>370</v>
      </c>
      <c r="G133" s="20">
        <f t="shared" si="61"/>
        <v>4000000</v>
      </c>
      <c r="H133" s="20"/>
      <c r="I133" s="20">
        <v>4000000</v>
      </c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1">
        <f t="shared" si="116"/>
        <v>0</v>
      </c>
      <c r="AE133" s="20">
        <f t="shared" si="123"/>
        <v>0</v>
      </c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1">
        <f t="shared" si="93"/>
        <v>1</v>
      </c>
      <c r="BC133" s="20">
        <f t="shared" si="124"/>
        <v>4000000</v>
      </c>
      <c r="BD133" s="20">
        <f t="shared" si="125"/>
        <v>0</v>
      </c>
      <c r="BE133" s="20">
        <f t="shared" si="125"/>
        <v>4000000</v>
      </c>
      <c r="BF133" s="20">
        <f t="shared" si="125"/>
        <v>0</v>
      </c>
      <c r="BG133" s="20">
        <f t="shared" si="126"/>
        <v>0</v>
      </c>
      <c r="BH133" s="20">
        <f t="shared" si="126"/>
        <v>0</v>
      </c>
      <c r="BI133" s="20">
        <f t="shared" si="126"/>
        <v>0</v>
      </c>
      <c r="BJ133" s="20">
        <f t="shared" si="126"/>
        <v>0</v>
      </c>
      <c r="BK133" s="20">
        <f t="shared" si="126"/>
        <v>0</v>
      </c>
      <c r="BL133" s="20">
        <f t="shared" si="126"/>
        <v>0</v>
      </c>
      <c r="BM133" s="20">
        <f t="shared" si="126"/>
        <v>0</v>
      </c>
      <c r="BN133" s="20">
        <f t="shared" si="126"/>
        <v>0</v>
      </c>
      <c r="BO133" s="20">
        <f t="shared" si="126"/>
        <v>0</v>
      </c>
      <c r="BP133" s="20">
        <f t="shared" si="126"/>
        <v>0</v>
      </c>
      <c r="BQ133" s="20">
        <f t="shared" si="126"/>
        <v>0</v>
      </c>
      <c r="BR133" s="20">
        <f t="shared" si="126"/>
        <v>0</v>
      </c>
      <c r="BS133" s="20">
        <f t="shared" si="126"/>
        <v>0</v>
      </c>
      <c r="BT133" s="20">
        <f t="shared" si="126"/>
        <v>0</v>
      </c>
      <c r="BU133" s="20">
        <f t="shared" si="126"/>
        <v>0</v>
      </c>
      <c r="BV133" s="20">
        <f t="shared" si="126"/>
        <v>0</v>
      </c>
      <c r="BW133" s="20">
        <f t="shared" si="127"/>
        <v>0</v>
      </c>
      <c r="BX133" s="20"/>
      <c r="BY133" s="20">
        <f t="shared" si="128"/>
        <v>0</v>
      </c>
      <c r="BZ133" s="21">
        <f t="shared" si="113"/>
        <v>0</v>
      </c>
      <c r="CA133" s="20">
        <f t="shared" si="129"/>
        <v>0</v>
      </c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1">
        <f t="shared" si="80"/>
        <v>1</v>
      </c>
      <c r="CY133" s="20">
        <f t="shared" si="117"/>
        <v>4000000</v>
      </c>
      <c r="CZ133" s="20">
        <f t="shared" si="130"/>
        <v>0</v>
      </c>
      <c r="DA133" s="20">
        <f t="shared" si="130"/>
        <v>4000000</v>
      </c>
      <c r="DB133" s="20">
        <f t="shared" si="130"/>
        <v>0</v>
      </c>
      <c r="DC133" s="20">
        <f t="shared" si="131"/>
        <v>0</v>
      </c>
      <c r="DD133" s="20">
        <f t="shared" si="131"/>
        <v>0</v>
      </c>
      <c r="DE133" s="20">
        <f t="shared" si="131"/>
        <v>0</v>
      </c>
      <c r="DF133" s="20">
        <f t="shared" si="131"/>
        <v>0</v>
      </c>
      <c r="DG133" s="20">
        <f t="shared" si="131"/>
        <v>0</v>
      </c>
      <c r="DH133" s="20">
        <f t="shared" si="131"/>
        <v>0</v>
      </c>
      <c r="DI133" s="20">
        <f t="shared" si="131"/>
        <v>0</v>
      </c>
      <c r="DJ133" s="20">
        <f t="shared" si="131"/>
        <v>0</v>
      </c>
      <c r="DK133" s="20">
        <f t="shared" si="131"/>
        <v>0</v>
      </c>
      <c r="DL133" s="20">
        <f t="shared" si="131"/>
        <v>0</v>
      </c>
      <c r="DM133" s="20">
        <f t="shared" si="131"/>
        <v>0</v>
      </c>
      <c r="DN133" s="20">
        <f t="shared" si="131"/>
        <v>0</v>
      </c>
      <c r="DO133" s="20">
        <f t="shared" si="131"/>
        <v>0</v>
      </c>
      <c r="DP133" s="20">
        <f t="shared" si="131"/>
        <v>0</v>
      </c>
      <c r="DQ133" s="20">
        <f t="shared" si="131"/>
        <v>0</v>
      </c>
      <c r="DR133" s="20">
        <f t="shared" si="131"/>
        <v>0</v>
      </c>
      <c r="DS133" s="20">
        <f t="shared" si="132"/>
        <v>0</v>
      </c>
      <c r="DT133" s="20"/>
      <c r="DU133" s="20">
        <f t="shared" si="133"/>
        <v>0</v>
      </c>
      <c r="DX133" s="282">
        <f t="shared" si="101"/>
        <v>4000000</v>
      </c>
    </row>
    <row r="134" spans="1:130" ht="29.25" hidden="1" customHeight="1" x14ac:dyDescent="0.3">
      <c r="A134" s="194"/>
      <c r="B134" s="196"/>
      <c r="C134" s="160" t="s">
        <v>373</v>
      </c>
      <c r="D134" s="161" t="s">
        <v>374</v>
      </c>
      <c r="E134" s="172">
        <v>510</v>
      </c>
      <c r="F134" s="159" t="s">
        <v>293</v>
      </c>
      <c r="G134" s="20">
        <f t="shared" si="61"/>
        <v>100000000</v>
      </c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>
        <v>100000000</v>
      </c>
      <c r="Y134" s="20"/>
      <c r="Z134" s="20"/>
      <c r="AA134" s="20"/>
      <c r="AB134" s="20"/>
      <c r="AC134" s="20"/>
      <c r="AD134" s="21">
        <f t="shared" si="116"/>
        <v>0</v>
      </c>
      <c r="AE134" s="20">
        <f t="shared" si="123"/>
        <v>0</v>
      </c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1">
        <f t="shared" si="93"/>
        <v>1</v>
      </c>
      <c r="BC134" s="20">
        <f t="shared" si="124"/>
        <v>100000000</v>
      </c>
      <c r="BD134" s="20">
        <f t="shared" si="125"/>
        <v>0</v>
      </c>
      <c r="BE134" s="20">
        <f t="shared" si="125"/>
        <v>0</v>
      </c>
      <c r="BF134" s="20">
        <f t="shared" si="125"/>
        <v>0</v>
      </c>
      <c r="BG134" s="20">
        <f t="shared" si="126"/>
        <v>0</v>
      </c>
      <c r="BH134" s="20">
        <f t="shared" si="126"/>
        <v>0</v>
      </c>
      <c r="BI134" s="20">
        <f t="shared" si="126"/>
        <v>0</v>
      </c>
      <c r="BJ134" s="20">
        <f t="shared" si="126"/>
        <v>0</v>
      </c>
      <c r="BK134" s="20">
        <f t="shared" si="126"/>
        <v>0</v>
      </c>
      <c r="BL134" s="20">
        <f t="shared" si="126"/>
        <v>0</v>
      </c>
      <c r="BM134" s="20">
        <f t="shared" si="126"/>
        <v>0</v>
      </c>
      <c r="BN134" s="20">
        <f t="shared" si="126"/>
        <v>0</v>
      </c>
      <c r="BO134" s="20">
        <f t="shared" si="126"/>
        <v>0</v>
      </c>
      <c r="BP134" s="20">
        <f t="shared" si="126"/>
        <v>0</v>
      </c>
      <c r="BQ134" s="20">
        <f t="shared" si="126"/>
        <v>0</v>
      </c>
      <c r="BR134" s="20">
        <f t="shared" si="126"/>
        <v>0</v>
      </c>
      <c r="BS134" s="20">
        <f t="shared" si="126"/>
        <v>0</v>
      </c>
      <c r="BT134" s="20">
        <f t="shared" si="126"/>
        <v>100000000</v>
      </c>
      <c r="BU134" s="20">
        <f t="shared" si="126"/>
        <v>0</v>
      </c>
      <c r="BV134" s="20">
        <f t="shared" ref="BV134:BV136" si="134">Z134-AX134</f>
        <v>0</v>
      </c>
      <c r="BW134" s="20">
        <f t="shared" si="127"/>
        <v>0</v>
      </c>
      <c r="BX134" s="20"/>
      <c r="BY134" s="20">
        <f t="shared" si="128"/>
        <v>0</v>
      </c>
      <c r="BZ134" s="21"/>
      <c r="CA134" s="20">
        <f t="shared" si="129"/>
        <v>0</v>
      </c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1">
        <f t="shared" si="80"/>
        <v>1</v>
      </c>
      <c r="CY134" s="20">
        <f t="shared" si="117"/>
        <v>100000000</v>
      </c>
      <c r="CZ134" s="20">
        <f t="shared" si="130"/>
        <v>0</v>
      </c>
      <c r="DA134" s="20">
        <f t="shared" si="130"/>
        <v>0</v>
      </c>
      <c r="DB134" s="20">
        <f t="shared" si="130"/>
        <v>0</v>
      </c>
      <c r="DC134" s="20">
        <f t="shared" si="131"/>
        <v>0</v>
      </c>
      <c r="DD134" s="20">
        <f t="shared" si="131"/>
        <v>0</v>
      </c>
      <c r="DE134" s="20">
        <f t="shared" si="131"/>
        <v>0</v>
      </c>
      <c r="DF134" s="20">
        <f t="shared" si="131"/>
        <v>0</v>
      </c>
      <c r="DG134" s="20">
        <f t="shared" si="131"/>
        <v>0</v>
      </c>
      <c r="DH134" s="20">
        <f t="shared" si="131"/>
        <v>0</v>
      </c>
      <c r="DI134" s="20">
        <f t="shared" si="131"/>
        <v>0</v>
      </c>
      <c r="DJ134" s="20">
        <f t="shared" si="131"/>
        <v>0</v>
      </c>
      <c r="DK134" s="20">
        <f t="shared" si="131"/>
        <v>0</v>
      </c>
      <c r="DL134" s="20">
        <f t="shared" si="131"/>
        <v>0</v>
      </c>
      <c r="DM134" s="20">
        <f t="shared" si="131"/>
        <v>0</v>
      </c>
      <c r="DN134" s="20">
        <f t="shared" si="131"/>
        <v>0</v>
      </c>
      <c r="DO134" s="20">
        <f t="shared" si="131"/>
        <v>0</v>
      </c>
      <c r="DP134" s="20">
        <f t="shared" si="131"/>
        <v>100000000</v>
      </c>
      <c r="DQ134" s="20">
        <f t="shared" si="131"/>
        <v>0</v>
      </c>
      <c r="DR134" s="20">
        <f t="shared" ref="DR134:DR136" si="135">Z134-CT134</f>
        <v>0</v>
      </c>
      <c r="DS134" s="20">
        <f t="shared" si="132"/>
        <v>0</v>
      </c>
      <c r="DT134" s="20"/>
      <c r="DU134" s="20">
        <f t="shared" si="133"/>
        <v>0</v>
      </c>
      <c r="DX134" s="282">
        <f t="shared" si="101"/>
        <v>100000000</v>
      </c>
    </row>
    <row r="135" spans="1:130" ht="49.5" hidden="1" customHeight="1" x14ac:dyDescent="0.3">
      <c r="A135" s="194"/>
      <c r="B135" s="204" t="s">
        <v>375</v>
      </c>
      <c r="C135" s="160" t="s">
        <v>376</v>
      </c>
      <c r="D135" s="161" t="s">
        <v>377</v>
      </c>
      <c r="E135" s="172">
        <v>310</v>
      </c>
      <c r="F135" s="159" t="s">
        <v>378</v>
      </c>
      <c r="G135" s="20">
        <f t="shared" ref="G135:G136" si="136">SUM(H135:AC135)</f>
        <v>128000000</v>
      </c>
      <c r="H135" s="20"/>
      <c r="I135" s="20">
        <f>150000000-35000000</f>
        <v>115000000</v>
      </c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>
        <f>13000000</f>
        <v>13000000</v>
      </c>
      <c r="AD135" s="21">
        <f>+AE135/G135</f>
        <v>0.71875</v>
      </c>
      <c r="AE135" s="20">
        <f t="shared" ref="AE135" si="137">SUM(AF135:BA135)</f>
        <v>92000000</v>
      </c>
      <c r="AF135" s="20"/>
      <c r="AG135" s="20">
        <f>+'[1]FEBRERO 2019'!$K$168</f>
        <v>90000000</v>
      </c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>
        <f>+'[1]FEBRERO 2019'!$AF$168</f>
        <v>2000000</v>
      </c>
      <c r="BB135" s="21">
        <f t="shared" si="93"/>
        <v>0.28125</v>
      </c>
      <c r="BC135" s="20">
        <f t="shared" si="124"/>
        <v>36000000</v>
      </c>
      <c r="BD135" s="20">
        <f t="shared" si="125"/>
        <v>0</v>
      </c>
      <c r="BE135" s="20">
        <f t="shared" si="125"/>
        <v>25000000</v>
      </c>
      <c r="BF135" s="20">
        <f t="shared" si="125"/>
        <v>0</v>
      </c>
      <c r="BG135" s="20">
        <f t="shared" si="125"/>
        <v>0</v>
      </c>
      <c r="BH135" s="20">
        <f t="shared" si="125"/>
        <v>0</v>
      </c>
      <c r="BI135" s="20">
        <f t="shared" si="125"/>
        <v>0</v>
      </c>
      <c r="BJ135" s="20">
        <f t="shared" si="125"/>
        <v>0</v>
      </c>
      <c r="BK135" s="20">
        <f t="shared" si="125"/>
        <v>0</v>
      </c>
      <c r="BL135" s="20">
        <f t="shared" si="125"/>
        <v>0</v>
      </c>
      <c r="BM135" s="20">
        <f t="shared" si="125"/>
        <v>0</v>
      </c>
      <c r="BN135" s="20">
        <f t="shared" si="125"/>
        <v>0</v>
      </c>
      <c r="BO135" s="20">
        <f t="shared" si="125"/>
        <v>0</v>
      </c>
      <c r="BP135" s="20">
        <f t="shared" si="125"/>
        <v>0</v>
      </c>
      <c r="BQ135" s="20">
        <f t="shared" si="125"/>
        <v>0</v>
      </c>
      <c r="BR135" s="20">
        <f t="shared" si="125"/>
        <v>0</v>
      </c>
      <c r="BS135" s="20">
        <f t="shared" si="125"/>
        <v>0</v>
      </c>
      <c r="BT135" s="20">
        <f t="shared" ref="BT135:BU136" si="138">X135-AV135</f>
        <v>0</v>
      </c>
      <c r="BU135" s="20">
        <f t="shared" si="138"/>
        <v>0</v>
      </c>
      <c r="BV135" s="20">
        <f t="shared" si="134"/>
        <v>0</v>
      </c>
      <c r="BW135" s="20">
        <f t="shared" si="127"/>
        <v>0</v>
      </c>
      <c r="BX135" s="20"/>
      <c r="BY135" s="20">
        <f t="shared" si="128"/>
        <v>11000000</v>
      </c>
      <c r="BZ135" s="21">
        <f>+CA135/G135</f>
        <v>0.28225044531249999</v>
      </c>
      <c r="CA135" s="20">
        <f t="shared" si="129"/>
        <v>36128057</v>
      </c>
      <c r="CB135" s="20"/>
      <c r="CC135" s="20">
        <f>+'[1]FEBRERO 2019'!$H$169+'[1]FEBRERO 2019'!$H$181</f>
        <v>36128057</v>
      </c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1">
        <f t="shared" si="80"/>
        <v>0.71774955468750001</v>
      </c>
      <c r="CY135" s="20">
        <f t="shared" si="117"/>
        <v>91871943</v>
      </c>
      <c r="CZ135" s="20">
        <f t="shared" si="130"/>
        <v>0</v>
      </c>
      <c r="DA135" s="20">
        <f t="shared" si="130"/>
        <v>78871943</v>
      </c>
      <c r="DB135" s="20">
        <f t="shared" si="130"/>
        <v>0</v>
      </c>
      <c r="DC135" s="20">
        <f t="shared" si="130"/>
        <v>0</v>
      </c>
      <c r="DD135" s="20">
        <f t="shared" si="130"/>
        <v>0</v>
      </c>
      <c r="DE135" s="20">
        <f t="shared" si="130"/>
        <v>0</v>
      </c>
      <c r="DF135" s="20">
        <f t="shared" si="130"/>
        <v>0</v>
      </c>
      <c r="DG135" s="20">
        <f t="shared" si="130"/>
        <v>0</v>
      </c>
      <c r="DH135" s="20">
        <f t="shared" si="130"/>
        <v>0</v>
      </c>
      <c r="DI135" s="20">
        <f t="shared" si="130"/>
        <v>0</v>
      </c>
      <c r="DJ135" s="20">
        <f t="shared" si="130"/>
        <v>0</v>
      </c>
      <c r="DK135" s="20">
        <f t="shared" si="130"/>
        <v>0</v>
      </c>
      <c r="DL135" s="20">
        <f t="shared" si="130"/>
        <v>0</v>
      </c>
      <c r="DM135" s="20">
        <f t="shared" si="130"/>
        <v>0</v>
      </c>
      <c r="DN135" s="20">
        <f t="shared" si="130"/>
        <v>0</v>
      </c>
      <c r="DO135" s="20">
        <f t="shared" si="130"/>
        <v>0</v>
      </c>
      <c r="DP135" s="20">
        <f t="shared" ref="DP135:DQ136" si="139">X135-CR135</f>
        <v>0</v>
      </c>
      <c r="DQ135" s="20">
        <f t="shared" si="139"/>
        <v>0</v>
      </c>
      <c r="DR135" s="20">
        <f t="shared" si="135"/>
        <v>0</v>
      </c>
      <c r="DS135" s="20">
        <f t="shared" si="132"/>
        <v>0</v>
      </c>
      <c r="DT135" s="20"/>
      <c r="DU135" s="20">
        <f t="shared" si="133"/>
        <v>13000000</v>
      </c>
      <c r="DX135" s="282">
        <f t="shared" si="101"/>
        <v>128000000</v>
      </c>
    </row>
    <row r="136" spans="1:130" ht="31.2" hidden="1" customHeight="1" x14ac:dyDescent="0.3">
      <c r="A136" s="200"/>
      <c r="B136" s="205"/>
      <c r="C136" s="160" t="s">
        <v>379</v>
      </c>
      <c r="D136" s="161" t="s">
        <v>380</v>
      </c>
      <c r="E136" s="172">
        <v>310</v>
      </c>
      <c r="F136" s="159" t="s">
        <v>293</v>
      </c>
      <c r="G136" s="20">
        <f t="shared" si="136"/>
        <v>35000000</v>
      </c>
      <c r="H136" s="20"/>
      <c r="I136" s="20">
        <f>35000000</f>
        <v>35000000</v>
      </c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1">
        <f>+AE136/G136</f>
        <v>0.6</v>
      </c>
      <c r="AE136" s="20">
        <f t="shared" si="123"/>
        <v>21000000</v>
      </c>
      <c r="AF136" s="20"/>
      <c r="AG136" s="20">
        <f>+'[1]FEBRERO 2019'!$K$200</f>
        <v>21000000</v>
      </c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1">
        <f t="shared" si="93"/>
        <v>0.4</v>
      </c>
      <c r="BC136" s="20">
        <f t="shared" si="124"/>
        <v>14000000</v>
      </c>
      <c r="BD136" s="20">
        <f t="shared" si="125"/>
        <v>0</v>
      </c>
      <c r="BE136" s="20">
        <f t="shared" si="125"/>
        <v>14000000</v>
      </c>
      <c r="BF136" s="20">
        <f t="shared" si="125"/>
        <v>0</v>
      </c>
      <c r="BG136" s="20">
        <f t="shared" si="125"/>
        <v>0</v>
      </c>
      <c r="BH136" s="20">
        <f t="shared" si="125"/>
        <v>0</v>
      </c>
      <c r="BI136" s="20">
        <f t="shared" si="125"/>
        <v>0</v>
      </c>
      <c r="BJ136" s="20">
        <f t="shared" si="125"/>
        <v>0</v>
      </c>
      <c r="BK136" s="20">
        <f t="shared" si="125"/>
        <v>0</v>
      </c>
      <c r="BL136" s="20">
        <f t="shared" si="125"/>
        <v>0</v>
      </c>
      <c r="BM136" s="20">
        <f t="shared" si="125"/>
        <v>0</v>
      </c>
      <c r="BN136" s="20">
        <f t="shared" si="125"/>
        <v>0</v>
      </c>
      <c r="BO136" s="20">
        <f t="shared" si="125"/>
        <v>0</v>
      </c>
      <c r="BP136" s="20">
        <f t="shared" si="125"/>
        <v>0</v>
      </c>
      <c r="BQ136" s="20">
        <f t="shared" si="125"/>
        <v>0</v>
      </c>
      <c r="BR136" s="20">
        <f t="shared" si="125"/>
        <v>0</v>
      </c>
      <c r="BS136" s="20">
        <f t="shared" si="125"/>
        <v>0</v>
      </c>
      <c r="BT136" s="20">
        <f t="shared" si="138"/>
        <v>0</v>
      </c>
      <c r="BU136" s="20">
        <f t="shared" si="138"/>
        <v>0</v>
      </c>
      <c r="BV136" s="20">
        <f t="shared" si="134"/>
        <v>0</v>
      </c>
      <c r="BW136" s="20">
        <f t="shared" si="127"/>
        <v>0</v>
      </c>
      <c r="BX136" s="20"/>
      <c r="BY136" s="20"/>
      <c r="BZ136" s="21">
        <f>+CA136/G136</f>
        <v>0.57644548571428567</v>
      </c>
      <c r="CA136" s="20">
        <f t="shared" si="129"/>
        <v>20175592</v>
      </c>
      <c r="CB136" s="20"/>
      <c r="CC136" s="20">
        <f>+'[1]FEBRERO 2019'!$H$198</f>
        <v>20175592</v>
      </c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1">
        <f t="shared" si="80"/>
        <v>0.42355451428571433</v>
      </c>
      <c r="CY136" s="20">
        <f t="shared" si="117"/>
        <v>14824408</v>
      </c>
      <c r="CZ136" s="20">
        <f t="shared" si="130"/>
        <v>0</v>
      </c>
      <c r="DA136" s="20">
        <f t="shared" si="130"/>
        <v>14824408</v>
      </c>
      <c r="DB136" s="20">
        <f t="shared" si="130"/>
        <v>0</v>
      </c>
      <c r="DC136" s="20">
        <f t="shared" si="130"/>
        <v>0</v>
      </c>
      <c r="DD136" s="20">
        <f t="shared" si="130"/>
        <v>0</v>
      </c>
      <c r="DE136" s="20">
        <f t="shared" si="130"/>
        <v>0</v>
      </c>
      <c r="DF136" s="20">
        <f t="shared" si="130"/>
        <v>0</v>
      </c>
      <c r="DG136" s="20">
        <f t="shared" si="130"/>
        <v>0</v>
      </c>
      <c r="DH136" s="20">
        <f t="shared" si="130"/>
        <v>0</v>
      </c>
      <c r="DI136" s="20">
        <f t="shared" si="130"/>
        <v>0</v>
      </c>
      <c r="DJ136" s="20">
        <f t="shared" si="130"/>
        <v>0</v>
      </c>
      <c r="DK136" s="20">
        <f t="shared" si="130"/>
        <v>0</v>
      </c>
      <c r="DL136" s="20">
        <f t="shared" si="130"/>
        <v>0</v>
      </c>
      <c r="DM136" s="20">
        <f t="shared" si="130"/>
        <v>0</v>
      </c>
      <c r="DN136" s="20">
        <f t="shared" si="130"/>
        <v>0</v>
      </c>
      <c r="DO136" s="20">
        <f t="shared" si="130"/>
        <v>0</v>
      </c>
      <c r="DP136" s="20">
        <f t="shared" si="139"/>
        <v>0</v>
      </c>
      <c r="DQ136" s="20">
        <f t="shared" si="139"/>
        <v>0</v>
      </c>
      <c r="DR136" s="20">
        <f t="shared" si="135"/>
        <v>0</v>
      </c>
      <c r="DS136" s="20">
        <f t="shared" si="132"/>
        <v>0</v>
      </c>
      <c r="DT136" s="20"/>
      <c r="DU136" s="20"/>
      <c r="DX136" s="282">
        <f t="shared" si="101"/>
        <v>35000000</v>
      </c>
    </row>
    <row r="137" spans="1:130" s="38" customFormat="1" ht="20.25" customHeight="1" thickTop="1" thickBot="1" x14ac:dyDescent="0.35">
      <c r="A137" s="86"/>
      <c r="B137" s="268" t="s">
        <v>381</v>
      </c>
      <c r="C137" s="269"/>
      <c r="D137" s="269"/>
      <c r="E137" s="175"/>
      <c r="F137" s="176"/>
      <c r="G137" s="49">
        <f t="shared" ref="G137:AC137" si="140">SUM(G119:G136)</f>
        <v>20056081568</v>
      </c>
      <c r="H137" s="49">
        <f t="shared" si="140"/>
        <v>0</v>
      </c>
      <c r="I137" s="49">
        <f t="shared" si="140"/>
        <v>812610598</v>
      </c>
      <c r="J137" s="49">
        <f t="shared" si="140"/>
        <v>0</v>
      </c>
      <c r="K137" s="49">
        <f t="shared" si="140"/>
        <v>12000000000</v>
      </c>
      <c r="L137" s="49">
        <f t="shared" si="140"/>
        <v>0</v>
      </c>
      <c r="M137" s="49">
        <f t="shared" si="140"/>
        <v>0</v>
      </c>
      <c r="N137" s="49">
        <f t="shared" si="140"/>
        <v>1579799356</v>
      </c>
      <c r="O137" s="49">
        <f t="shared" si="140"/>
        <v>875630318</v>
      </c>
      <c r="P137" s="49">
        <f t="shared" si="140"/>
        <v>883723421</v>
      </c>
      <c r="Q137" s="49">
        <f t="shared" si="140"/>
        <v>692156723</v>
      </c>
      <c r="R137" s="49">
        <f t="shared" si="140"/>
        <v>0</v>
      </c>
      <c r="S137" s="49">
        <f t="shared" si="140"/>
        <v>116274562</v>
      </c>
      <c r="T137" s="49">
        <f t="shared" si="140"/>
        <v>65905320</v>
      </c>
      <c r="U137" s="49">
        <f t="shared" si="140"/>
        <v>223017010</v>
      </c>
      <c r="V137" s="49">
        <f t="shared" si="140"/>
        <v>70000000</v>
      </c>
      <c r="W137" s="49">
        <f t="shared" si="140"/>
        <v>347806613</v>
      </c>
      <c r="X137" s="49">
        <f t="shared" si="140"/>
        <v>1569837929</v>
      </c>
      <c r="Y137" s="49">
        <f t="shared" si="140"/>
        <v>0</v>
      </c>
      <c r="Z137" s="49">
        <f t="shared" si="140"/>
        <v>0</v>
      </c>
      <c r="AA137" s="49">
        <f t="shared" si="140"/>
        <v>0</v>
      </c>
      <c r="AB137" s="49">
        <f t="shared" si="140"/>
        <v>364870888</v>
      </c>
      <c r="AC137" s="49">
        <f t="shared" si="140"/>
        <v>454448830</v>
      </c>
      <c r="AD137" s="36">
        <f>+AE137/G137</f>
        <v>4.9797418334871425E-2</v>
      </c>
      <c r="AE137" s="49">
        <f t="shared" ref="AE137:BA137" si="141">SUM(AE119:AE136)</f>
        <v>998741084</v>
      </c>
      <c r="AF137" s="49">
        <f t="shared" si="141"/>
        <v>0</v>
      </c>
      <c r="AG137" s="49">
        <f t="shared" si="141"/>
        <v>757610598</v>
      </c>
      <c r="AH137" s="49">
        <f t="shared" si="141"/>
        <v>0</v>
      </c>
      <c r="AI137" s="49">
        <f t="shared" si="141"/>
        <v>0</v>
      </c>
      <c r="AJ137" s="49">
        <f t="shared" si="141"/>
        <v>0</v>
      </c>
      <c r="AK137" s="49">
        <f t="shared" si="141"/>
        <v>0</v>
      </c>
      <c r="AL137" s="49">
        <f t="shared" si="141"/>
        <v>52863590</v>
      </c>
      <c r="AM137" s="49">
        <f t="shared" si="141"/>
        <v>0</v>
      </c>
      <c r="AN137" s="49">
        <f t="shared" si="141"/>
        <v>0</v>
      </c>
      <c r="AO137" s="49">
        <f t="shared" si="141"/>
        <v>0</v>
      </c>
      <c r="AP137" s="49">
        <f t="shared" si="141"/>
        <v>0</v>
      </c>
      <c r="AQ137" s="49">
        <f t="shared" si="141"/>
        <v>0</v>
      </c>
      <c r="AR137" s="49">
        <f t="shared" si="141"/>
        <v>3567404</v>
      </c>
      <c r="AS137" s="49">
        <f t="shared" si="141"/>
        <v>0</v>
      </c>
      <c r="AT137" s="49">
        <f t="shared" si="141"/>
        <v>0</v>
      </c>
      <c r="AU137" s="49">
        <f t="shared" si="141"/>
        <v>67743208</v>
      </c>
      <c r="AV137" s="49">
        <f t="shared" si="141"/>
        <v>0</v>
      </c>
      <c r="AW137" s="49">
        <f t="shared" si="141"/>
        <v>0</v>
      </c>
      <c r="AX137" s="49">
        <f t="shared" si="141"/>
        <v>0</v>
      </c>
      <c r="AY137" s="49">
        <f t="shared" si="141"/>
        <v>0</v>
      </c>
      <c r="AZ137" s="49"/>
      <c r="BA137" s="49">
        <f t="shared" si="141"/>
        <v>71000000</v>
      </c>
      <c r="BB137" s="36">
        <f t="shared" si="93"/>
        <v>0.95020258166512861</v>
      </c>
      <c r="BC137" s="49">
        <f t="shared" ref="BC137:BY137" si="142">SUM(BC119:BC136)</f>
        <v>19057340484</v>
      </c>
      <c r="BD137" s="49">
        <f t="shared" si="142"/>
        <v>0</v>
      </c>
      <c r="BE137" s="49">
        <f t="shared" si="142"/>
        <v>55000000</v>
      </c>
      <c r="BF137" s="49">
        <f t="shared" si="142"/>
        <v>0</v>
      </c>
      <c r="BG137" s="49">
        <f t="shared" si="142"/>
        <v>12000000000</v>
      </c>
      <c r="BH137" s="49">
        <f t="shared" si="142"/>
        <v>0</v>
      </c>
      <c r="BI137" s="49">
        <f t="shared" si="142"/>
        <v>0</v>
      </c>
      <c r="BJ137" s="49">
        <f t="shared" si="142"/>
        <v>1526935766</v>
      </c>
      <c r="BK137" s="49">
        <f t="shared" si="142"/>
        <v>875630318</v>
      </c>
      <c r="BL137" s="49">
        <f t="shared" si="142"/>
        <v>883723421</v>
      </c>
      <c r="BM137" s="49">
        <f t="shared" si="142"/>
        <v>692156723</v>
      </c>
      <c r="BN137" s="49">
        <f t="shared" si="142"/>
        <v>0</v>
      </c>
      <c r="BO137" s="49">
        <f t="shared" si="142"/>
        <v>116274562</v>
      </c>
      <c r="BP137" s="49">
        <f t="shared" si="142"/>
        <v>62337916</v>
      </c>
      <c r="BQ137" s="49">
        <f t="shared" si="142"/>
        <v>223017010</v>
      </c>
      <c r="BR137" s="49">
        <f t="shared" si="142"/>
        <v>70000000</v>
      </c>
      <c r="BS137" s="49">
        <f t="shared" si="142"/>
        <v>280063405</v>
      </c>
      <c r="BT137" s="49">
        <f t="shared" si="142"/>
        <v>1569837929</v>
      </c>
      <c r="BU137" s="49">
        <f t="shared" si="142"/>
        <v>0</v>
      </c>
      <c r="BV137" s="49">
        <f t="shared" si="142"/>
        <v>0</v>
      </c>
      <c r="BW137" s="49">
        <f t="shared" si="142"/>
        <v>0</v>
      </c>
      <c r="BX137" s="49">
        <f t="shared" si="142"/>
        <v>318914604</v>
      </c>
      <c r="BY137" s="49">
        <f t="shared" si="142"/>
        <v>383448830</v>
      </c>
      <c r="BZ137" s="36">
        <f>+CA137/G137</f>
        <v>2.8135338903902886E-2</v>
      </c>
      <c r="CA137" s="49">
        <f t="shared" ref="CA137:CW137" si="143">SUM(CA119:CA136)</f>
        <v>564284652</v>
      </c>
      <c r="CB137" s="49">
        <f t="shared" si="143"/>
        <v>0</v>
      </c>
      <c r="CC137" s="49">
        <f t="shared" si="143"/>
        <v>484567915</v>
      </c>
      <c r="CD137" s="49">
        <f t="shared" si="143"/>
        <v>0</v>
      </c>
      <c r="CE137" s="49">
        <f t="shared" si="143"/>
        <v>0</v>
      </c>
      <c r="CF137" s="49">
        <f t="shared" si="143"/>
        <v>0</v>
      </c>
      <c r="CG137" s="49">
        <f t="shared" si="143"/>
        <v>0</v>
      </c>
      <c r="CH137" s="49">
        <f t="shared" si="143"/>
        <v>13566000</v>
      </c>
      <c r="CI137" s="49">
        <f t="shared" si="143"/>
        <v>0</v>
      </c>
      <c r="CJ137" s="49">
        <f t="shared" si="143"/>
        <v>0</v>
      </c>
      <c r="CK137" s="49">
        <f t="shared" si="143"/>
        <v>0</v>
      </c>
      <c r="CL137" s="49">
        <f t="shared" si="143"/>
        <v>0</v>
      </c>
      <c r="CM137" s="49">
        <f t="shared" si="143"/>
        <v>0</v>
      </c>
      <c r="CN137" s="49">
        <f t="shared" si="143"/>
        <v>3567404</v>
      </c>
      <c r="CO137" s="49">
        <f t="shared" si="143"/>
        <v>0</v>
      </c>
      <c r="CP137" s="49">
        <f t="shared" si="143"/>
        <v>0</v>
      </c>
      <c r="CQ137" s="49">
        <f t="shared" si="143"/>
        <v>62583333</v>
      </c>
      <c r="CR137" s="49">
        <f t="shared" si="143"/>
        <v>0</v>
      </c>
      <c r="CS137" s="49">
        <f t="shared" si="143"/>
        <v>0</v>
      </c>
      <c r="CT137" s="49">
        <f t="shared" si="143"/>
        <v>0</v>
      </c>
      <c r="CU137" s="49">
        <f t="shared" si="143"/>
        <v>0</v>
      </c>
      <c r="CV137" s="49"/>
      <c r="CW137" s="49">
        <f t="shared" si="143"/>
        <v>0</v>
      </c>
      <c r="CX137" s="36">
        <f t="shared" si="80"/>
        <v>0.97186466109609715</v>
      </c>
      <c r="CY137" s="49">
        <f t="shared" ref="CY137:DU137" si="144">SUM(CY119:CY136)</f>
        <v>19491796916</v>
      </c>
      <c r="CZ137" s="49">
        <f t="shared" si="144"/>
        <v>0</v>
      </c>
      <c r="DA137" s="49">
        <f t="shared" si="144"/>
        <v>328042683</v>
      </c>
      <c r="DB137" s="49">
        <f t="shared" si="144"/>
        <v>0</v>
      </c>
      <c r="DC137" s="49">
        <f t="shared" si="144"/>
        <v>12000000000</v>
      </c>
      <c r="DD137" s="49">
        <f t="shared" si="144"/>
        <v>0</v>
      </c>
      <c r="DE137" s="49">
        <f t="shared" si="144"/>
        <v>0</v>
      </c>
      <c r="DF137" s="49">
        <f t="shared" si="144"/>
        <v>1566233356</v>
      </c>
      <c r="DG137" s="49">
        <f t="shared" si="144"/>
        <v>875630318</v>
      </c>
      <c r="DH137" s="49">
        <f t="shared" si="144"/>
        <v>883723421</v>
      </c>
      <c r="DI137" s="49">
        <f t="shared" si="144"/>
        <v>692156723</v>
      </c>
      <c r="DJ137" s="49">
        <f t="shared" si="144"/>
        <v>0</v>
      </c>
      <c r="DK137" s="49">
        <f t="shared" si="144"/>
        <v>116274562</v>
      </c>
      <c r="DL137" s="49">
        <f t="shared" si="144"/>
        <v>62337916</v>
      </c>
      <c r="DM137" s="49">
        <f t="shared" si="144"/>
        <v>223017010</v>
      </c>
      <c r="DN137" s="49">
        <f t="shared" si="144"/>
        <v>70000000</v>
      </c>
      <c r="DO137" s="49">
        <f t="shared" si="144"/>
        <v>285223280</v>
      </c>
      <c r="DP137" s="49">
        <f t="shared" si="144"/>
        <v>1569837929</v>
      </c>
      <c r="DQ137" s="49">
        <f t="shared" si="144"/>
        <v>0</v>
      </c>
      <c r="DR137" s="49">
        <f t="shared" si="144"/>
        <v>0</v>
      </c>
      <c r="DS137" s="49">
        <f t="shared" si="144"/>
        <v>0</v>
      </c>
      <c r="DT137" s="49">
        <f>SUM(DT119:DT136)</f>
        <v>364870888</v>
      </c>
      <c r="DU137" s="49">
        <f t="shared" si="144"/>
        <v>454448830</v>
      </c>
      <c r="DW137" s="280" t="s">
        <v>402</v>
      </c>
      <c r="DX137" s="282">
        <f t="shared" si="101"/>
        <v>20056081568</v>
      </c>
      <c r="DY137" s="282">
        <f>+CA137</f>
        <v>564284652</v>
      </c>
      <c r="DZ137" s="283">
        <f>+BZ137</f>
        <v>2.8135338903902886E-2</v>
      </c>
    </row>
    <row r="138" spans="1:130" ht="5.25" customHeight="1" thickTop="1" x14ac:dyDescent="0.3">
      <c r="C138" s="89"/>
      <c r="D138" s="89"/>
      <c r="E138" s="89"/>
      <c r="F138" s="89"/>
      <c r="G138" s="90"/>
      <c r="H138" s="90"/>
      <c r="I138" s="91"/>
      <c r="J138" s="90"/>
      <c r="K138" s="90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3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93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93"/>
      <c r="CA138" s="94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93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</row>
    <row r="139" spans="1:130" ht="19.5" customHeight="1" x14ac:dyDescent="0.3">
      <c r="C139" s="182" t="s">
        <v>382</v>
      </c>
      <c r="D139" s="183"/>
      <c r="E139" s="184"/>
      <c r="F139" s="95"/>
      <c r="G139" s="71">
        <f t="shared" ref="G139:AC139" si="145">G37+G78+G102+G118+G137</f>
        <v>38399447377</v>
      </c>
      <c r="H139" s="71">
        <f t="shared" si="145"/>
        <v>344106222</v>
      </c>
      <c r="I139" s="71">
        <f t="shared" si="145"/>
        <v>2969410598</v>
      </c>
      <c r="J139" s="71">
        <f t="shared" si="145"/>
        <v>80644090</v>
      </c>
      <c r="K139" s="71">
        <f t="shared" si="145"/>
        <v>12000000000</v>
      </c>
      <c r="L139" s="71">
        <f t="shared" si="145"/>
        <v>208000000</v>
      </c>
      <c r="M139" s="71">
        <f t="shared" si="145"/>
        <v>244096406</v>
      </c>
      <c r="N139" s="71">
        <f t="shared" si="145"/>
        <v>4077137298</v>
      </c>
      <c r="O139" s="71">
        <f t="shared" si="145"/>
        <v>925630318</v>
      </c>
      <c r="P139" s="71">
        <f t="shared" si="145"/>
        <v>883723421</v>
      </c>
      <c r="Q139" s="71">
        <f t="shared" si="145"/>
        <v>772156723</v>
      </c>
      <c r="R139" s="71">
        <f t="shared" si="145"/>
        <v>701840643</v>
      </c>
      <c r="S139" s="71">
        <f t="shared" si="145"/>
        <v>146274562</v>
      </c>
      <c r="T139" s="71">
        <f t="shared" si="145"/>
        <v>177491556</v>
      </c>
      <c r="U139" s="71">
        <f t="shared" si="145"/>
        <v>243017010</v>
      </c>
      <c r="V139" s="71">
        <f t="shared" si="145"/>
        <v>5673269814</v>
      </c>
      <c r="W139" s="71">
        <f t="shared" si="145"/>
        <v>1161806613</v>
      </c>
      <c r="X139" s="71">
        <f t="shared" si="145"/>
        <v>1736549937</v>
      </c>
      <c r="Y139" s="71">
        <f t="shared" si="145"/>
        <v>687105289</v>
      </c>
      <c r="Z139" s="71">
        <f t="shared" si="145"/>
        <v>1770728185</v>
      </c>
      <c r="AA139" s="71">
        <f>AA37+AA78+AA102+AA118+AA137</f>
        <v>195020801</v>
      </c>
      <c r="AB139" s="71">
        <f>AB37+AB78+AB102+AB118+AB137</f>
        <v>1337681906</v>
      </c>
      <c r="AC139" s="71">
        <f t="shared" si="145"/>
        <v>2063755985</v>
      </c>
      <c r="AD139" s="96">
        <f>+AE139/G139</f>
        <v>0.16960964565602113</v>
      </c>
      <c r="AE139" s="71">
        <f t="shared" ref="AE139:BA139" si="146">AE37+AE78+AE102+AE118+AE137</f>
        <v>6512916663</v>
      </c>
      <c r="AF139" s="71">
        <f t="shared" si="146"/>
        <v>328965376</v>
      </c>
      <c r="AG139" s="63">
        <f t="shared" si="146"/>
        <v>1919428827</v>
      </c>
      <c r="AH139" s="63">
        <f t="shared" si="146"/>
        <v>0</v>
      </c>
      <c r="AI139" s="63">
        <f t="shared" si="146"/>
        <v>0</v>
      </c>
      <c r="AJ139" s="63">
        <f t="shared" si="146"/>
        <v>150000000</v>
      </c>
      <c r="AK139" s="71">
        <f t="shared" si="146"/>
        <v>0</v>
      </c>
      <c r="AL139" s="71">
        <f t="shared" si="146"/>
        <v>423022482</v>
      </c>
      <c r="AM139" s="71">
        <f t="shared" si="146"/>
        <v>0</v>
      </c>
      <c r="AN139" s="71">
        <f t="shared" si="146"/>
        <v>0</v>
      </c>
      <c r="AO139" s="71">
        <f t="shared" si="146"/>
        <v>0</v>
      </c>
      <c r="AP139" s="71">
        <f t="shared" si="146"/>
        <v>0</v>
      </c>
      <c r="AQ139" s="71">
        <f t="shared" si="146"/>
        <v>0</v>
      </c>
      <c r="AR139" s="71">
        <f t="shared" si="146"/>
        <v>3567404</v>
      </c>
      <c r="AS139" s="71">
        <f t="shared" si="146"/>
        <v>0</v>
      </c>
      <c r="AT139" s="71">
        <f t="shared" si="146"/>
        <v>894430168</v>
      </c>
      <c r="AU139" s="71">
        <f t="shared" si="146"/>
        <v>324241311</v>
      </c>
      <c r="AV139" s="71">
        <f t="shared" si="146"/>
        <v>0</v>
      </c>
      <c r="AW139" s="71">
        <f t="shared" si="146"/>
        <v>158146881</v>
      </c>
      <c r="AX139" s="71">
        <f t="shared" si="146"/>
        <v>1427316525</v>
      </c>
      <c r="AY139" s="71">
        <f t="shared" si="146"/>
        <v>91899873</v>
      </c>
      <c r="AZ139" s="71"/>
      <c r="BA139" s="71">
        <f t="shared" si="146"/>
        <v>745941532</v>
      </c>
      <c r="BB139" s="97">
        <f>1-AD139</f>
        <v>0.8303903543439789</v>
      </c>
      <c r="BC139" s="71">
        <f t="shared" ref="BC139:BY139" si="147">BC37+BC78+BC102+BC118+BC137</f>
        <v>31886530714</v>
      </c>
      <c r="BD139" s="71">
        <f t="shared" si="147"/>
        <v>15140846</v>
      </c>
      <c r="BE139" s="63">
        <f t="shared" si="147"/>
        <v>1049981771</v>
      </c>
      <c r="BF139" s="63">
        <f t="shared" si="147"/>
        <v>80644090</v>
      </c>
      <c r="BG139" s="63">
        <f t="shared" si="147"/>
        <v>12000000000</v>
      </c>
      <c r="BH139" s="63">
        <f t="shared" si="147"/>
        <v>58000000</v>
      </c>
      <c r="BI139" s="71">
        <f t="shared" si="147"/>
        <v>244096406</v>
      </c>
      <c r="BJ139" s="71">
        <f t="shared" si="147"/>
        <v>3654114816</v>
      </c>
      <c r="BK139" s="71">
        <f t="shared" si="147"/>
        <v>925630318</v>
      </c>
      <c r="BL139" s="71">
        <f t="shared" si="147"/>
        <v>883723421</v>
      </c>
      <c r="BM139" s="71">
        <f t="shared" si="147"/>
        <v>772156723</v>
      </c>
      <c r="BN139" s="71">
        <f t="shared" si="147"/>
        <v>701840643</v>
      </c>
      <c r="BO139" s="71">
        <f t="shared" si="147"/>
        <v>146274562</v>
      </c>
      <c r="BP139" s="71">
        <f t="shared" si="147"/>
        <v>173924152</v>
      </c>
      <c r="BQ139" s="71">
        <f t="shared" si="147"/>
        <v>243017010</v>
      </c>
      <c r="BR139" s="71">
        <f t="shared" si="147"/>
        <v>4778839646</v>
      </c>
      <c r="BS139" s="71">
        <f t="shared" si="147"/>
        <v>837565302</v>
      </c>
      <c r="BT139" s="71">
        <f t="shared" si="147"/>
        <v>1736549937</v>
      </c>
      <c r="BU139" s="71">
        <f t="shared" si="147"/>
        <v>528958408</v>
      </c>
      <c r="BV139" s="71">
        <f t="shared" si="147"/>
        <v>343411660</v>
      </c>
      <c r="BW139" s="71">
        <f t="shared" si="147"/>
        <v>103120928</v>
      </c>
      <c r="BX139" s="71">
        <f t="shared" si="147"/>
        <v>1291725622</v>
      </c>
      <c r="BY139" s="71">
        <f t="shared" si="147"/>
        <v>1317814453</v>
      </c>
      <c r="BZ139" s="97">
        <f>+CA139/G139</f>
        <v>6.9507698451896915E-2</v>
      </c>
      <c r="CA139" s="71">
        <f t="shared" ref="CA139:CW139" si="148">CA37+CA78+CA102+CA118+CA137</f>
        <v>2669057209</v>
      </c>
      <c r="CB139" s="71">
        <f t="shared" si="148"/>
        <v>0</v>
      </c>
      <c r="CC139" s="71">
        <f t="shared" si="148"/>
        <v>1170554029</v>
      </c>
      <c r="CD139" s="71">
        <f t="shared" si="148"/>
        <v>0</v>
      </c>
      <c r="CE139" s="71">
        <f t="shared" si="148"/>
        <v>0</v>
      </c>
      <c r="CF139" s="71">
        <f t="shared" si="148"/>
        <v>139746671</v>
      </c>
      <c r="CG139" s="71">
        <f t="shared" si="148"/>
        <v>0</v>
      </c>
      <c r="CH139" s="71">
        <f t="shared" si="148"/>
        <v>143904798</v>
      </c>
      <c r="CI139" s="71">
        <f t="shared" si="148"/>
        <v>0</v>
      </c>
      <c r="CJ139" s="71">
        <f t="shared" si="148"/>
        <v>0</v>
      </c>
      <c r="CK139" s="71">
        <f t="shared" si="148"/>
        <v>0</v>
      </c>
      <c r="CL139" s="71">
        <f t="shared" si="148"/>
        <v>0</v>
      </c>
      <c r="CM139" s="71">
        <f t="shared" si="148"/>
        <v>0</v>
      </c>
      <c r="CN139" s="71">
        <f t="shared" si="148"/>
        <v>3567404</v>
      </c>
      <c r="CO139" s="71">
        <f t="shared" si="148"/>
        <v>0</v>
      </c>
      <c r="CP139" s="71">
        <f t="shared" si="148"/>
        <v>115651899</v>
      </c>
      <c r="CQ139" s="71">
        <f t="shared" si="148"/>
        <v>221647972</v>
      </c>
      <c r="CR139" s="71">
        <f t="shared" si="148"/>
        <v>0</v>
      </c>
      <c r="CS139" s="71">
        <f t="shared" si="148"/>
        <v>104153210</v>
      </c>
      <c r="CT139" s="71">
        <f t="shared" si="148"/>
        <v>400328178</v>
      </c>
      <c r="CU139" s="71">
        <f t="shared" si="148"/>
        <v>0</v>
      </c>
      <c r="CV139" s="71"/>
      <c r="CW139" s="71">
        <f t="shared" si="148"/>
        <v>369503048</v>
      </c>
      <c r="CX139" s="21">
        <f>1-BZ139</f>
        <v>0.93049230154810303</v>
      </c>
      <c r="CY139" s="71">
        <f t="shared" ref="CY139:DU139" si="149">CY37+CY78+CY102+CY118+CY137</f>
        <v>35730390168</v>
      </c>
      <c r="CZ139" s="71">
        <f t="shared" si="149"/>
        <v>344106222</v>
      </c>
      <c r="DA139" s="71">
        <f t="shared" si="149"/>
        <v>1798856569</v>
      </c>
      <c r="DB139" s="71">
        <f t="shared" si="149"/>
        <v>80644090</v>
      </c>
      <c r="DC139" s="71">
        <f t="shared" si="149"/>
        <v>12000000000</v>
      </c>
      <c r="DD139" s="71">
        <f t="shared" si="149"/>
        <v>68253329</v>
      </c>
      <c r="DE139" s="71">
        <f t="shared" si="149"/>
        <v>244096406</v>
      </c>
      <c r="DF139" s="71">
        <f t="shared" si="149"/>
        <v>3933232500</v>
      </c>
      <c r="DG139" s="71">
        <f t="shared" si="149"/>
        <v>925630318</v>
      </c>
      <c r="DH139" s="71">
        <f t="shared" si="149"/>
        <v>883723421</v>
      </c>
      <c r="DI139" s="71">
        <f t="shared" si="149"/>
        <v>772156723</v>
      </c>
      <c r="DJ139" s="71">
        <f t="shared" si="149"/>
        <v>701840643</v>
      </c>
      <c r="DK139" s="71">
        <f t="shared" si="149"/>
        <v>146274562</v>
      </c>
      <c r="DL139" s="71">
        <f t="shared" si="149"/>
        <v>173924152</v>
      </c>
      <c r="DM139" s="71">
        <f t="shared" si="149"/>
        <v>243017010</v>
      </c>
      <c r="DN139" s="71">
        <f t="shared" si="149"/>
        <v>5557617915</v>
      </c>
      <c r="DO139" s="71">
        <f t="shared" si="149"/>
        <v>940158641</v>
      </c>
      <c r="DP139" s="71">
        <f t="shared" si="149"/>
        <v>1736549937</v>
      </c>
      <c r="DQ139" s="71">
        <f t="shared" si="149"/>
        <v>582952079</v>
      </c>
      <c r="DR139" s="71">
        <f t="shared" si="149"/>
        <v>1370400007</v>
      </c>
      <c r="DS139" s="71">
        <f t="shared" si="149"/>
        <v>195020801</v>
      </c>
      <c r="DT139" s="71">
        <f t="shared" si="149"/>
        <v>1337681906</v>
      </c>
      <c r="DU139" s="71">
        <f t="shared" si="149"/>
        <v>1694252937</v>
      </c>
      <c r="DW139" s="281" t="s">
        <v>14</v>
      </c>
      <c r="DX139" s="285">
        <f>+DX37+DX78+DX102+DX118+DX137</f>
        <v>38399447377</v>
      </c>
      <c r="DY139" s="285">
        <f>+DY37+DY78+DY102+DY118+DY137</f>
        <v>2669057209</v>
      </c>
      <c r="DZ139" s="286">
        <f>+BZ139</f>
        <v>6.9507698451896915E-2</v>
      </c>
    </row>
    <row r="140" spans="1:130" ht="5.25" customHeight="1" x14ac:dyDescent="0.3">
      <c r="C140" s="98"/>
      <c r="D140" s="98"/>
      <c r="E140" s="99"/>
      <c r="F140" s="99"/>
      <c r="G140" s="100"/>
      <c r="H140" s="100"/>
      <c r="I140" s="101"/>
      <c r="J140" s="100"/>
      <c r="K140" s="100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3"/>
      <c r="AE140" s="104"/>
      <c r="AF140" s="104"/>
      <c r="AG140" s="104"/>
      <c r="AH140" s="104"/>
      <c r="AI140" s="104"/>
      <c r="AJ140" s="104"/>
      <c r="AK140" s="104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3"/>
      <c r="BC140" s="104"/>
      <c r="BD140" s="104"/>
      <c r="BE140" s="104"/>
      <c r="BF140" s="104"/>
      <c r="BG140" s="104"/>
      <c r="BH140" s="104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  <c r="BT140" s="105"/>
      <c r="BU140" s="105"/>
      <c r="BV140" s="105"/>
      <c r="BW140" s="105"/>
      <c r="BX140" s="105"/>
      <c r="BY140" s="105"/>
      <c r="BZ140" s="103"/>
      <c r="CA140" s="106"/>
      <c r="CB140" s="107"/>
      <c r="CC140" s="107"/>
      <c r="CD140" s="107"/>
      <c r="CE140" s="107"/>
      <c r="CF140" s="107"/>
      <c r="CG140" s="102"/>
      <c r="CH140" s="102"/>
      <c r="CI140" s="102"/>
      <c r="CJ140" s="102"/>
      <c r="CK140" s="102"/>
      <c r="CL140" s="102"/>
      <c r="CM140" s="102"/>
      <c r="CN140" s="102"/>
      <c r="CO140" s="102"/>
      <c r="CP140" s="102"/>
      <c r="CQ140" s="102"/>
      <c r="CR140" s="102"/>
      <c r="CS140" s="102"/>
      <c r="CT140" s="102"/>
      <c r="CU140" s="102"/>
      <c r="CV140" s="102"/>
      <c r="CW140" s="102"/>
      <c r="CX140" s="21"/>
      <c r="CY140" s="108"/>
      <c r="CZ140" s="104"/>
      <c r="DA140" s="104"/>
      <c r="DB140" s="104"/>
      <c r="DC140" s="104"/>
      <c r="DD140" s="104"/>
      <c r="DE140" s="105"/>
      <c r="DF140" s="105"/>
      <c r="DG140" s="105"/>
      <c r="DH140" s="105"/>
      <c r="DI140" s="105"/>
      <c r="DJ140" s="105"/>
      <c r="DK140" s="105"/>
      <c r="DL140" s="105"/>
      <c r="DM140" s="105"/>
      <c r="DN140" s="105"/>
      <c r="DO140" s="105"/>
      <c r="DP140" s="105"/>
      <c r="DQ140" s="105"/>
      <c r="DR140" s="105"/>
      <c r="DS140" s="105"/>
      <c r="DT140" s="105"/>
      <c r="DU140" s="105"/>
    </row>
    <row r="141" spans="1:130" ht="26.4" customHeight="1" x14ac:dyDescent="0.3">
      <c r="C141" s="109"/>
      <c r="D141" s="110" t="s">
        <v>383</v>
      </c>
      <c r="E141" s="103">
        <v>111</v>
      </c>
      <c r="F141" s="111"/>
      <c r="G141" s="112">
        <f>SUMIF($E$4:$E$136,"111",$G$4:$G$136)</f>
        <v>15060295679</v>
      </c>
      <c r="H141" s="113">
        <f>SUMIF($E$4:$E$137,"111",$H$4:$H$137)</f>
        <v>0</v>
      </c>
      <c r="I141" s="113">
        <f>SUMIF($E$4:$E$137,"111",$I$4:$I$137)</f>
        <v>0</v>
      </c>
      <c r="J141" s="113">
        <f>SUMIF($E$4:$E$137,"111",$J$4:$J$137)</f>
        <v>0</v>
      </c>
      <c r="K141" s="112">
        <f>SUMIF($E$4:$E$136,"111",$K$4:$K$136)</f>
        <v>12000000000</v>
      </c>
      <c r="L141" s="111">
        <f>SUMIF($E$4:$E$137,"111",$L$4:$L$137)</f>
        <v>0</v>
      </c>
      <c r="M141" s="111">
        <f>SUMIF($E$4:$E$136,"111",$M$4:$M$136)</f>
        <v>0</v>
      </c>
      <c r="N141" s="111">
        <f>SUMIF($E$4:$E$136,"111",$N$4:$N$136)</f>
        <v>277239396</v>
      </c>
      <c r="O141" s="111">
        <f>SUMIF($E$4:$E$136,"111",$O$4:$O$136)</f>
        <v>436000000</v>
      </c>
      <c r="P141" s="111">
        <f>SUMIF($E$4:$E$136,"111",$P$4:$P$136)</f>
        <v>675723421</v>
      </c>
      <c r="Q141" s="111">
        <f>SUMIF($E$4:$E$136,"111",$Q$4:$Q$136)</f>
        <v>570156723</v>
      </c>
      <c r="R141" s="111">
        <f>SUMIF($E$4:$E$136,"111",$R$4:$R$136)</f>
        <v>0</v>
      </c>
      <c r="S141" s="111">
        <f>SUMIF($E$4:$E$136,"111",$S$4:$S$136)</f>
        <v>66274562</v>
      </c>
      <c r="T141" s="111">
        <f>SUMIF($E$4:$E$136,"111",$T$4:$T$136)</f>
        <v>5000000</v>
      </c>
      <c r="U141" s="111">
        <f>SUMIF($E$4:$E$136,"111",$U$4:$U$136)</f>
        <v>177817010</v>
      </c>
      <c r="V141" s="111">
        <f>SUMIF($E$4:$E$136,"111",$V$4:$V$136)</f>
        <v>20000000</v>
      </c>
      <c r="W141" s="111">
        <f>SUMIF($E$4:$E$136,"111",$W$4:$W$136)</f>
        <v>0</v>
      </c>
      <c r="X141" s="111">
        <f>SUMIF($E$4:$E$136,"111",$X$4:$X$136)</f>
        <v>620237929</v>
      </c>
      <c r="Y141" s="111">
        <f>SUMIF($E$4:$E$136,"111",$Y$4:$Y$136)</f>
        <v>0</v>
      </c>
      <c r="Z141" s="111">
        <f>SUMIF($E$4:$E$136,"111",$Z$4:$Z$136)</f>
        <v>0</v>
      </c>
      <c r="AA141" s="111">
        <f t="shared" ref="AA141" si="150">SUMIF($E$4:$E$136,"111",$Z$4:$Z$136)</f>
        <v>0</v>
      </c>
      <c r="AB141" s="111">
        <f>SUMIF($E$4:$E$136,"111",$AB$4:$AB$136)</f>
        <v>141846638</v>
      </c>
      <c r="AC141" s="111">
        <f>SUMIF($E$4:$E$136,"111",$AC$4:$AC$136)</f>
        <v>70000000</v>
      </c>
      <c r="AD141" s="114">
        <f t="shared" ref="AD141:AD148" si="151">+AE141/G141</f>
        <v>1.8016514800459516E-3</v>
      </c>
      <c r="AE141" s="112">
        <f>SUMIF($E$4:$E$136,"111",$AE$4:$AE$136)</f>
        <v>27133404</v>
      </c>
      <c r="AF141" s="112">
        <f>SUMIF($E$4:$E$136,"111",$AF$4:$AF$136)</f>
        <v>0</v>
      </c>
      <c r="AG141" s="112">
        <f>SUMIF($E$4:$E$136,"111",$AG$4:$AG$136)</f>
        <v>0</v>
      </c>
      <c r="AH141" s="112">
        <f>SUMIF($E$4:$E$136,"111",$AH$4:$AH$136)</f>
        <v>0</v>
      </c>
      <c r="AI141" s="112">
        <f>SUMIF($E$4:$E$136,"111",$AI$4:$AI$136)</f>
        <v>0</v>
      </c>
      <c r="AJ141" s="112">
        <f>SUMIF($E$4:$E$136,"111",$AJ$4:$AJ$136)</f>
        <v>0</v>
      </c>
      <c r="AK141" s="112">
        <f>SUMIF($E$4:$E$136,"111",$AK$4:$AK$136)</f>
        <v>0</v>
      </c>
      <c r="AL141" s="112">
        <f>SUMIF($E$4:$E$136,"111",$AL$4:$AL$136)</f>
        <v>20066000</v>
      </c>
      <c r="AM141" s="112">
        <f>SUMIF($E$4:$E$136,"111",$AM$4:$AM$136)</f>
        <v>0</v>
      </c>
      <c r="AN141" s="112">
        <f>SUMIF($E$4:$E$136,"111",$AN$4:$AN$136)</f>
        <v>0</v>
      </c>
      <c r="AO141" s="112">
        <f>SUMIF($E$4:$E$136,"111",$AO$4:$AO$136)</f>
        <v>0</v>
      </c>
      <c r="AP141" s="112">
        <f>SUMIF($E$4:$E$136,"111",$AP$4:$AP$136)</f>
        <v>0</v>
      </c>
      <c r="AQ141" s="112">
        <f>SUMIF($E$4:$E$136,"111",$AQ$4:$AQ$136)</f>
        <v>0</v>
      </c>
      <c r="AR141" s="112">
        <f>SUMIF($E$4:$E$136,"111",$AR$4:$AR$136)</f>
        <v>3567404</v>
      </c>
      <c r="AS141" s="112">
        <f>SUMIF($E$4:$E$136,"111",$AS$4:$AS$136)</f>
        <v>0</v>
      </c>
      <c r="AT141" s="112">
        <f>SUMIF($E$4:$E$136,"111",$AT$4:$AT$136)</f>
        <v>0</v>
      </c>
      <c r="AU141" s="112">
        <f>SUMIF($E$4:$E$136,"111",$AU$4:$AU$136)</f>
        <v>0</v>
      </c>
      <c r="AV141" s="112">
        <f>SUMIF($E$4:$E$136,"111",$AV$4:$AV$136)</f>
        <v>0</v>
      </c>
      <c r="AW141" s="112">
        <f>SUMIF($E$4:$E$136,"111",$AW$4:$AW$136)</f>
        <v>0</v>
      </c>
      <c r="AX141" s="112">
        <f>SUMIF($E$4:$E$136,"111",$AX$4:$AX$136)</f>
        <v>0</v>
      </c>
      <c r="AY141" s="112">
        <f>SUMIF($E$4:$E$136,"111",$AY$4:$AY$136)</f>
        <v>0</v>
      </c>
      <c r="AZ141" s="112"/>
      <c r="BA141" s="112">
        <f>SUMIF($E$4:$E$136,"111",$BA$4:$BA$136)</f>
        <v>3500000</v>
      </c>
      <c r="BB141" s="97">
        <f t="shared" ref="BB141:BB148" si="152">1-AD141</f>
        <v>0.99819834851995404</v>
      </c>
      <c r="BC141" s="24">
        <f t="shared" ref="BC141:BC147" si="153">SUM(BD141:BY141)</f>
        <v>15033162275</v>
      </c>
      <c r="BD141" s="115">
        <f>SUMIF($E$4:$E$136,"111",$BD$4:$BD$136)</f>
        <v>0</v>
      </c>
      <c r="BE141" s="115">
        <f>SUMIF($E$4:$E$136,"111",$BE$4:$BE$136)</f>
        <v>0</v>
      </c>
      <c r="BF141" s="115">
        <f>SUMIF($E$4:$E$136,"111",$BF$4:$BF$136)</f>
        <v>0</v>
      </c>
      <c r="BG141" s="115">
        <f>SUMIF($E$4:$E$136,"111",$BG$4:$BG$136)</f>
        <v>12000000000</v>
      </c>
      <c r="BH141" s="115">
        <f>SUMIF($E$4:$E$136,"111",$BH$4:$BH$136)</f>
        <v>0</v>
      </c>
      <c r="BI141" s="115">
        <f>SUMIF($E$4:$E$136,"111",$BI$4:$BI$136)</f>
        <v>0</v>
      </c>
      <c r="BJ141" s="115">
        <f>SUMIF($E$4:$E$136,"111",$BJ$4:$BJ$136)</f>
        <v>257173396</v>
      </c>
      <c r="BK141" s="115">
        <f>SUMIF($E$4:$E$136,"111",$BK$4:$BK$136)</f>
        <v>436000000</v>
      </c>
      <c r="BL141" s="115">
        <f>SUMIF($E$4:$E$136,"111",$BL$4:$BL$136)</f>
        <v>675723421</v>
      </c>
      <c r="BM141" s="115">
        <f>SUMIF($E$4:$E$136,"111",$BM$4:$BM$136)</f>
        <v>570156723</v>
      </c>
      <c r="BN141" s="115">
        <f>SUMIF($E$4:$E$136,"111",$BN$4:$BN$136)</f>
        <v>0</v>
      </c>
      <c r="BO141" s="115">
        <f>SUMIF($E$4:$E$136,"111",$BO$4:$BO$136)</f>
        <v>66274562</v>
      </c>
      <c r="BP141" s="115">
        <f>SUMIF($E$4:$E$136,"111",$BP$4:$BP$136)</f>
        <v>1432596</v>
      </c>
      <c r="BQ141" s="115">
        <f>SUMIF($E$4:$E$136,"111",$BQ$4:$BQ$136)</f>
        <v>177817010</v>
      </c>
      <c r="BR141" s="115">
        <f>SUMIF($E$4:$E$136,"111",$BR$4:$BR$136)</f>
        <v>20000000</v>
      </c>
      <c r="BS141" s="115">
        <f>SUMIF($E$4:$E$136,"111",$BS$4:$BS$136)</f>
        <v>0</v>
      </c>
      <c r="BT141" s="115">
        <f>SUMIF($E$4:$E$136,"111",$BT$4:$BT$136)</f>
        <v>620237929</v>
      </c>
      <c r="BU141" s="115">
        <f>SUMIF($E$4:$E$136,"111",$BU$4:$BU$136)</f>
        <v>0</v>
      </c>
      <c r="BV141" s="115">
        <f>SUMIF($E$4:$E$136,"111",$BV$4:$BV$136)</f>
        <v>0</v>
      </c>
      <c r="BW141" s="115">
        <f>SUMIF($E$4:$E$136,"111",$BW$4:$BW$136)</f>
        <v>0</v>
      </c>
      <c r="BX141" s="115">
        <f>SUMIF($E$4:$E$136,"111",$BX$4:$BX$136)</f>
        <v>141846638</v>
      </c>
      <c r="BY141" s="116">
        <f>SUMIF($E$4:$E$136,"111",$BY$4:$BY$136)</f>
        <v>66500000</v>
      </c>
      <c r="BZ141" s="117">
        <f t="shared" ref="BZ141:BZ148" si="154">+CA141/G141</f>
        <v>1.1376538924060258E-3</v>
      </c>
      <c r="CA141" s="29">
        <f t="shared" ref="CA141:CA147" si="155">SUM(CB141:CW141)</f>
        <v>17133404</v>
      </c>
      <c r="CB141" s="112">
        <f>SUMIF($E$4:$E$136,"111",$CB$4:$CB$136)</f>
        <v>0</v>
      </c>
      <c r="CC141" s="112">
        <f>SUMIF($E$4:$E$136,"111",$CC$4:$CC$136)</f>
        <v>0</v>
      </c>
      <c r="CD141" s="112">
        <f>SUMIF($E$4:$E$136,"111",$CD$4:$CD$136)</f>
        <v>0</v>
      </c>
      <c r="CE141" s="112">
        <f>SUMIF($E$4:$E$136,"111",$CE$4:$CE$136)</f>
        <v>0</v>
      </c>
      <c r="CF141" s="112">
        <f>SUMIF($E$4:$E$136,"111",$CF$4:$CF$136)</f>
        <v>0</v>
      </c>
      <c r="CG141" s="112">
        <f>SUMIF($E$4:$E$136,"111",$CG$4:$CG$136)</f>
        <v>0</v>
      </c>
      <c r="CH141" s="112">
        <f>SUMIF($E$4:$E$136,"111",$CH$4:$CH$136)</f>
        <v>13566000</v>
      </c>
      <c r="CI141" s="112">
        <f>SUMIF($E$4:$E$136,"111",$CI$4:$CI$136)</f>
        <v>0</v>
      </c>
      <c r="CJ141" s="112">
        <f>SUMIF($E$4:$E$136,"111",$CJ$4:$CJ$136)</f>
        <v>0</v>
      </c>
      <c r="CK141" s="112">
        <f>SUMIF($E$4:$E$136,"111",$CK$4:$CK$136)</f>
        <v>0</v>
      </c>
      <c r="CL141" s="112">
        <f>SUMIF($E$4:$E$136,"111",$CL$4:$CL$136)</f>
        <v>0</v>
      </c>
      <c r="CM141" s="112">
        <f>SUMIF($E$4:$E$136,"111",$CM$4:$CM$136)</f>
        <v>0</v>
      </c>
      <c r="CN141" s="112">
        <f>SUMIF($E$4:$E$136,"111",$CN$4:$CN$136)</f>
        <v>3567404</v>
      </c>
      <c r="CO141" s="112">
        <f>SUMIF($E$4:$E$136,"111",$CO$4:$CO$136)</f>
        <v>0</v>
      </c>
      <c r="CP141" s="112">
        <f>SUMIF($E$4:$E$136,"111",$CP$4:$CP$136)</f>
        <v>0</v>
      </c>
      <c r="CQ141" s="112">
        <f>SUMIF($E$4:$E$136,"111",$CQ$4:$CQ$136)</f>
        <v>0</v>
      </c>
      <c r="CR141" s="112">
        <f>SUMIF($E$4:$E$136,"111",$CR$4:$CR$136)</f>
        <v>0</v>
      </c>
      <c r="CS141" s="112">
        <f>SUMIF($E$4:$E$136,"111",$CS$4:$CS$136)</f>
        <v>0</v>
      </c>
      <c r="CT141" s="112">
        <f>SUMIF($E$4:$E$136,"111",$CT$4:$CT$136)</f>
        <v>0</v>
      </c>
      <c r="CU141" s="112">
        <f>SUMIF($E$4:$E$136,"111",$CU$4:$CU$136)</f>
        <v>0</v>
      </c>
      <c r="CV141" s="118"/>
      <c r="CW141" s="118">
        <f>SUMIF($E$4:$E$136,"111",$CW$4:$CW$136)</f>
        <v>0</v>
      </c>
      <c r="CX141" s="21">
        <f t="shared" ref="CX141:CX148" si="156">1-BZ141</f>
        <v>0.99886234610759395</v>
      </c>
      <c r="CY141" s="24">
        <f t="shared" ref="CY141:CY147" si="157">SUM(CZ141:DU141)</f>
        <v>15043162275</v>
      </c>
      <c r="CZ141" s="115">
        <f>SUMIF($E$4:$E$136,"111",$CZ$4:$CZ$136)</f>
        <v>0</v>
      </c>
      <c r="DA141" s="115">
        <f>SUMIF($E$4:$E$136,"111",$DA$4:$DA$136)</f>
        <v>0</v>
      </c>
      <c r="DB141" s="115">
        <f>SUMIF($E$4:$E$136,"111",$DB$4:$DB$136)</f>
        <v>0</v>
      </c>
      <c r="DC141" s="115">
        <f>SUMIF($E$4:$E$136,"111",$DC$4:$DC$136)</f>
        <v>12000000000</v>
      </c>
      <c r="DD141" s="115">
        <f>SUMIF($E$4:$E$136,"111",$DD$4:$DD$136)</f>
        <v>0</v>
      </c>
      <c r="DE141" s="115">
        <f>SUMIF($E$4:$E$136,"111",$DE$4:$DE$136)</f>
        <v>0</v>
      </c>
      <c r="DF141" s="115">
        <f>SUMIF($E$4:$E$136,"111",$DF$4:$DF$136)</f>
        <v>263673396</v>
      </c>
      <c r="DG141" s="115">
        <f>SUMIF($E$4:$E$136,"111",$DG$4:$DG$136)</f>
        <v>436000000</v>
      </c>
      <c r="DH141" s="115">
        <f>SUMIF($E$4:$E$136,"111",$DH$4:$DH$136)</f>
        <v>675723421</v>
      </c>
      <c r="DI141" s="115">
        <f>SUMIF($E$4:$E$136,"111",$DI$4:$DI$136)</f>
        <v>570156723</v>
      </c>
      <c r="DJ141" s="119">
        <f>SUMIF($E$4:$E$136,"111",$DJ$4:$DJ$136)</f>
        <v>0</v>
      </c>
      <c r="DK141" s="119">
        <f>SUMIF($E$4:$E$136,"111",$DK$4:$DK$136)</f>
        <v>66274562</v>
      </c>
      <c r="DL141" s="119">
        <f>SUMIF($E$4:$E$136,"111",$DL$4:$DL$136)</f>
        <v>1432596</v>
      </c>
      <c r="DM141" s="119">
        <f>SUMIF($E$4:$E$136,"111",$DM$4:$DM$136)</f>
        <v>177817010</v>
      </c>
      <c r="DN141" s="119">
        <f>SUMIF($E$4:$E$136,"111",$DN$4:$DN$136)</f>
        <v>20000000</v>
      </c>
      <c r="DO141" s="119">
        <f>SUMIF($E$4:$E$136,"111",$DO$4:$DO$136)</f>
        <v>0</v>
      </c>
      <c r="DP141" s="119">
        <f>SUMIF($E$4:$E$136,"111",$DP$4:$DP$136)</f>
        <v>620237929</v>
      </c>
      <c r="DQ141" s="119">
        <f>SUMIF($E$4:$E$136,"111",$DQ$4:$DQ$136)</f>
        <v>0</v>
      </c>
      <c r="DR141" s="119">
        <f>SUMIF($E$4:$E$136,"111",$DR$4:$DR$136)</f>
        <v>0</v>
      </c>
      <c r="DS141" s="119">
        <f>SUMIF($E$4:$E$136,"111",$DS$4:$DS$136)</f>
        <v>0</v>
      </c>
      <c r="DT141" s="119">
        <f>SUMIF($E$4:$E$136,"111",$DT$4:$DT$136)</f>
        <v>141846638</v>
      </c>
      <c r="DU141" s="119">
        <f>SUMIF($E$4:$E$136,"111",$DU$4:$DU$136)</f>
        <v>70000000</v>
      </c>
      <c r="DW141" s="275" t="s">
        <v>4</v>
      </c>
      <c r="DX141" s="275" t="s">
        <v>395</v>
      </c>
      <c r="DY141" s="276" t="s">
        <v>396</v>
      </c>
      <c r="DZ141" s="276" t="s">
        <v>397</v>
      </c>
    </row>
    <row r="142" spans="1:130" ht="18" customHeight="1" x14ac:dyDescent="0.3">
      <c r="C142" s="120"/>
      <c r="D142" s="110" t="s">
        <v>384</v>
      </c>
      <c r="E142" s="103">
        <v>211</v>
      </c>
      <c r="F142" s="111"/>
      <c r="G142" s="112">
        <f>SUMIF($E$4:$E$136,"211",$G$4:$G$136)</f>
        <v>5191131751</v>
      </c>
      <c r="H142" s="113">
        <f>SUMIF($E$4:$E$137,"211",$H$4:$H$137)</f>
        <v>0</v>
      </c>
      <c r="I142" s="113">
        <f>SUMIF($E$4:$E$137,"211",$I$4:$I$137)</f>
        <v>263340125</v>
      </c>
      <c r="J142" s="113">
        <f>SUMIF($E$4:$E$137,"211",$J$4:$J$137)</f>
        <v>0</v>
      </c>
      <c r="K142" s="112">
        <f>SUMIF($E$4:$E$136,"211",$K$4:$K$136)</f>
        <v>0</v>
      </c>
      <c r="L142" s="111">
        <f>SUMIF($E$4:$E$136,"211",$L$4:$L$136)</f>
        <v>0</v>
      </c>
      <c r="M142" s="111">
        <f>SUMIF($E$4:$E$136,"211",$M$4:$M$136)</f>
        <v>244096406</v>
      </c>
      <c r="N142" s="111">
        <f>SUMIF($E$4:$E$136,"211",$N$4:$N$136)</f>
        <v>1602559960</v>
      </c>
      <c r="O142" s="111">
        <f>SUMIF($E$4:$E$136,"211",$O$4:$O$136)</f>
        <v>489630318</v>
      </c>
      <c r="P142" s="111">
        <f>SUMIF($E$4:$E$136,"211",$P$4:$P$136)</f>
        <v>208000000</v>
      </c>
      <c r="Q142" s="111">
        <f>SUMIF($E$4:$E$136,"211",$Q$4:$Q$136)</f>
        <v>162000000</v>
      </c>
      <c r="R142" s="111">
        <f>SUMIF($E$4:$E$136,"211",$R$4:$R$136)</f>
        <v>0</v>
      </c>
      <c r="S142" s="111">
        <f>SUMIF($E$4:$E$136,"211",$S$4:$S$136)</f>
        <v>50000000</v>
      </c>
      <c r="T142" s="111">
        <f>SUMIF($E$4:$E$136,"211",$T$4:$T$136)</f>
        <v>112491556</v>
      </c>
      <c r="U142" s="111">
        <f>SUMIF($E$4:$E$136,"211",$U$4:$U$136)</f>
        <v>45200000</v>
      </c>
      <c r="V142" s="111">
        <f>SUMIF($E$4:$E$136,"211",$V$4:$V$136)</f>
        <v>80000000</v>
      </c>
      <c r="W142" s="111">
        <f>SUMIF($E$4:$E$136,"211",$W$4:$W$136)</f>
        <v>347806613</v>
      </c>
      <c r="X142" s="111">
        <f>SUMIF($E$4:$E$136,"211",$X$4:$X$136)</f>
        <v>812600000</v>
      </c>
      <c r="Y142" s="111">
        <f>SUMIF($E$4:$E$136,"211",$Y$4:$Y$136)</f>
        <v>0</v>
      </c>
      <c r="Z142" s="111">
        <f>SUMIF($E$4:$E$136,"211",$Z$4:$Z$136)</f>
        <v>0</v>
      </c>
      <c r="AA142" s="111"/>
      <c r="AB142" s="111">
        <f>SUMIF($E$4:$E$136,"211",$AB$4:$AB$136)</f>
        <v>223024250</v>
      </c>
      <c r="AC142" s="111">
        <f>SUMIF($E$4:$E$136,"211",$AC$4:$AC$136)</f>
        <v>550382523</v>
      </c>
      <c r="AD142" s="114">
        <f t="shared" si="151"/>
        <v>9.1952435402558902E-2</v>
      </c>
      <c r="AE142" s="112">
        <f>SUMIF($E$4:$E$136,"211",$AE$4:$AE$136)</f>
        <v>477337207</v>
      </c>
      <c r="AF142" s="112">
        <f>SUMIF($E$4:$E$136,"211",$AF$4:$AF$136)</f>
        <v>0</v>
      </c>
      <c r="AG142" s="112">
        <f>SUMIF($E$4:$E$136,"211",$AG$4:$AG$136)</f>
        <v>258340125</v>
      </c>
      <c r="AH142" s="112">
        <f>SUMIF($E$4:$E$136,"211",$AH$4:$AH$136)</f>
        <v>0</v>
      </c>
      <c r="AI142" s="112">
        <f>SUMIF($E$4:$E$136,"211",$AI$4:$AI$136)</f>
        <v>0</v>
      </c>
      <c r="AJ142" s="112">
        <f>SUMIF($E$4:$E$136,"211",$AJ$4:$AJ$136)</f>
        <v>0</v>
      </c>
      <c r="AK142" s="112">
        <f>SUMIF($E$4:$E$136,"211",$AK$4:$AK$136)</f>
        <v>0</v>
      </c>
      <c r="AL142" s="112">
        <f>SUMIF($E$4:$E$136,"211",$AL$4:$AL$136)</f>
        <v>32797590</v>
      </c>
      <c r="AM142" s="112">
        <f>SUMIF($E$4:$E$136,"211",$AM$4:$AM$136)</f>
        <v>0</v>
      </c>
      <c r="AN142" s="112">
        <f>SUMIF($E$4:$E$136,"211",$AN$4:$AN$136)</f>
        <v>0</v>
      </c>
      <c r="AO142" s="112">
        <f>SUMIF($E$4:$E$136,"211",$AO$4:$AO$136)</f>
        <v>0</v>
      </c>
      <c r="AP142" s="112">
        <f>SUMIF($E$4:$E$136,"211",$AP$4:$AP$136)</f>
        <v>0</v>
      </c>
      <c r="AQ142" s="112">
        <f>SUMIF($E$4:$E$136,"211",$AQ$4:$AQ$136)</f>
        <v>0</v>
      </c>
      <c r="AR142" s="112">
        <f>SUMIF($E$4:$E$136,"211",$AR$4:$AR$136)</f>
        <v>0</v>
      </c>
      <c r="AS142" s="112">
        <f>SUMIF($E$4:$E$136,"211",$AS$4:$AS$136)</f>
        <v>0</v>
      </c>
      <c r="AT142" s="112">
        <f>SUMIF($E$4:$E$136,"211",$AT$4:$AT$136)</f>
        <v>0</v>
      </c>
      <c r="AU142" s="112">
        <f>SUMIF($E$4:$E$136,"211",$AU$4:$AU$136)</f>
        <v>67743208</v>
      </c>
      <c r="AV142" s="112">
        <f>SUMIF($E$4:$E$136,"211",$AV$4:$AV$136)</f>
        <v>0</v>
      </c>
      <c r="AW142" s="112">
        <f>SUMIF($E$4:$E$136,"211",$AW$4:$AW$136)</f>
        <v>0</v>
      </c>
      <c r="AX142" s="112">
        <f>SUMIF($E$4:$E$136,"211",$AX$4:$AX$136)</f>
        <v>0</v>
      </c>
      <c r="AY142" s="112">
        <f>SUMIF($E$4:$E$136,"211",$AY$4:$AY$136)</f>
        <v>0</v>
      </c>
      <c r="AZ142" s="112"/>
      <c r="BA142" s="112">
        <f>SUMIF($E$4:$E$136,"211",$BA$4:$BA$136)</f>
        <v>72500000</v>
      </c>
      <c r="BB142" s="97">
        <f t="shared" si="152"/>
        <v>0.90804756459744107</v>
      </c>
      <c r="BC142" s="24">
        <f t="shared" si="153"/>
        <v>4713794544</v>
      </c>
      <c r="BD142" s="115">
        <f>SUMIF($E$4:$E$136,"211",$BD$4:$BD$136)</f>
        <v>0</v>
      </c>
      <c r="BE142" s="115">
        <f>SUMIF($E$4:$E$136,"211",$BE$4:$BE$136)</f>
        <v>5000000</v>
      </c>
      <c r="BF142" s="115">
        <f>SUMIF($E$4:$E$136,"211",$BF$4:$BF$136)</f>
        <v>0</v>
      </c>
      <c r="BG142" s="115">
        <f>SUMIF($E$4:$E$136,"211",$BG$4:$BG$136)</f>
        <v>0</v>
      </c>
      <c r="BH142" s="115">
        <f>SUMIF($E$4:$E$136,"211",$BH$4:$BH$136)</f>
        <v>0</v>
      </c>
      <c r="BI142" s="115">
        <f>SUMIF($E$4:$E$136,"211",$BI$4:$BI$136)</f>
        <v>244096406</v>
      </c>
      <c r="BJ142" s="115">
        <f>SUMIF($E$4:$E$136,"211",$BJ$4:$BJ$136)</f>
        <v>1569762370</v>
      </c>
      <c r="BK142" s="115">
        <f>SUMIF($E$4:$E$136,"211",$BK$4:$BK$136)</f>
        <v>489630318</v>
      </c>
      <c r="BL142" s="115">
        <f>SUMIF($E$4:$E$136,"211",$BL$4:$BL$136)</f>
        <v>208000000</v>
      </c>
      <c r="BM142" s="115">
        <f>SUMIF($E$4:$E$136,"211",$BM$4:$BM$136)</f>
        <v>162000000</v>
      </c>
      <c r="BN142" s="115">
        <f>SUMIF($E$4:$E$136,"211",$BN$4:$BN$136)</f>
        <v>0</v>
      </c>
      <c r="BO142" s="115">
        <f>SUMIF($E$4:$E$136,"211",$BO$4:$BO$136)</f>
        <v>50000000</v>
      </c>
      <c r="BP142" s="115">
        <f>SUMIF($E$4:$E$136,"211",$BP$4:$BP$136)</f>
        <v>112491556</v>
      </c>
      <c r="BQ142" s="115">
        <f>SUMIF($E$4:$E$136,"211",$BQ$4:$BQ$136)</f>
        <v>45200000</v>
      </c>
      <c r="BR142" s="115">
        <f>SUMIF($E$4:$E$136,"211",$BR$4:$BR$136)</f>
        <v>80000000</v>
      </c>
      <c r="BS142" s="115">
        <f>SUMIF($E$4:$E$136,"211",$BS$4:$BS$136)</f>
        <v>280063405</v>
      </c>
      <c r="BT142" s="115">
        <f>SUMIF($E$4:$E$136,"211",$BT$4:$BT$136)</f>
        <v>812600000</v>
      </c>
      <c r="BU142" s="115">
        <f>SUMIF($E$4:$E$136,"211",$BU$4:$BU$136)</f>
        <v>0</v>
      </c>
      <c r="BV142" s="115">
        <f>SUMIF($E$4:$E$136,"211",$BV$4:$BV$136)</f>
        <v>0</v>
      </c>
      <c r="BW142" s="115">
        <f>SUMIF($E$4:$E$136,"211",$BW$4:$BW$136)</f>
        <v>0</v>
      </c>
      <c r="BX142" s="115">
        <f>SUMIF($E$4:$E$136,"211",$BX$4:$BX$136)</f>
        <v>177067966</v>
      </c>
      <c r="BY142" s="116">
        <f>SUMIF($E$4:$E$136,"211",$BY$4:$BY$136)</f>
        <v>477882523</v>
      </c>
      <c r="BZ142" s="117">
        <f t="shared" si="154"/>
        <v>6.1452739460628653E-2</v>
      </c>
      <c r="CA142" s="29">
        <f t="shared" si="155"/>
        <v>319009267</v>
      </c>
      <c r="CB142" s="112">
        <f>SUMIF($E$4:$E$136,"211",$CB$4:$CB$136)</f>
        <v>0</v>
      </c>
      <c r="CC142" s="112">
        <f>SUMIF($E$4:$E$136,"211",$CC$4:$CC$136)</f>
        <v>256425934</v>
      </c>
      <c r="CD142" s="112">
        <f>SUMIF($E$4:$E$136,"211",$CD$4:$CD$136)</f>
        <v>0</v>
      </c>
      <c r="CE142" s="112">
        <f>SUMIF($E$4:$E$136,"211",$CE$4:$CE$136)</f>
        <v>0</v>
      </c>
      <c r="CF142" s="112">
        <f>SUMIF($E$4:$E$136,"211",$CF$4:$CF$136)</f>
        <v>0</v>
      </c>
      <c r="CG142" s="112">
        <f>SUMIF($E$4:$E$136,"211",$CG$4:$CG$136)</f>
        <v>0</v>
      </c>
      <c r="CH142" s="112">
        <f>SUMIF($E$4:$E$136,"211",$CH$4:$CH$136)</f>
        <v>0</v>
      </c>
      <c r="CI142" s="112">
        <f>SUMIF($E$4:$E$136,"211",$CI$4:$CI$136)</f>
        <v>0</v>
      </c>
      <c r="CJ142" s="112">
        <f>SUMIF($E$4:$E$136,"211",$CJ$4:$CJ$136)</f>
        <v>0</v>
      </c>
      <c r="CK142" s="112">
        <f>SUMIF($E$4:$E$136,"211",$CK$4:$CK$136)</f>
        <v>0</v>
      </c>
      <c r="CL142" s="112">
        <f>SUMIF($E$4:$E$136,"211",$CL$4:$CL$136)</f>
        <v>0</v>
      </c>
      <c r="CM142" s="112">
        <f>SUMIF($E$4:$E$136,"211",$CM$4:$CM$136)</f>
        <v>0</v>
      </c>
      <c r="CN142" s="112">
        <f>SUMIF($E$4:$E$136,"211",$CN$4:$CN$136)</f>
        <v>0</v>
      </c>
      <c r="CO142" s="112">
        <f>SUMIF($E$4:$E$136,"211",$CO$4:$CO$136)</f>
        <v>0</v>
      </c>
      <c r="CP142" s="112">
        <f>SUMIF($E$4:$E$136,"211",$CP$4:$CP$136)</f>
        <v>0</v>
      </c>
      <c r="CQ142" s="112">
        <f>SUMIF($E$4:$E$136,"211",$CQ$4:$CQ$136)</f>
        <v>62583333</v>
      </c>
      <c r="CR142" s="112">
        <f>SUMIF($E$4:$E$136,"211",$CR$4:$CR$136)</f>
        <v>0</v>
      </c>
      <c r="CS142" s="112">
        <f>SUMIF($E$4:$E$136,"211",$CS$4:$CS$136)</f>
        <v>0</v>
      </c>
      <c r="CT142" s="112">
        <f>SUMIF($E$4:$E$136,"211",$CT$4:$CT$136)</f>
        <v>0</v>
      </c>
      <c r="CU142" s="112">
        <f>SUMIF($E$4:$E$136,"211",$CU$4:$CU$136)</f>
        <v>0</v>
      </c>
      <c r="CV142" s="118"/>
      <c r="CW142" s="118">
        <f>SUMIF($E$4:$E$136,"211",$CW$4:$CW$136)</f>
        <v>0</v>
      </c>
      <c r="CX142" s="21">
        <f t="shared" si="156"/>
        <v>0.93854726053937132</v>
      </c>
      <c r="CY142" s="24">
        <f t="shared" ca="1" si="157"/>
        <v>4872122484</v>
      </c>
      <c r="CZ142" s="115">
        <f ca="1">SUMIF($E$4:$E$137,"211",$CZ$4:$CZ$136)</f>
        <v>0</v>
      </c>
      <c r="DA142" s="115">
        <f>SUMIF($E$4:$E$136,"211",$DA$4:$DA$136)</f>
        <v>6914191</v>
      </c>
      <c r="DB142" s="115">
        <f>SUMIF($E$4:$E$136,"211",$DB$4:$DB$136)</f>
        <v>0</v>
      </c>
      <c r="DC142" s="115">
        <f>SUMIF($E$4:$E$136,"211",$DC$4:$DC$136)</f>
        <v>0</v>
      </c>
      <c r="DD142" s="115">
        <f>SUMIF($E$4:$E$136,"211",$DD$4:$DD$136)</f>
        <v>0</v>
      </c>
      <c r="DE142" s="115">
        <f>SUMIF($E$4:$E$136,"211",$DE$4:$DE$136)</f>
        <v>244096406</v>
      </c>
      <c r="DF142" s="115">
        <f>SUMIF($E$4:$E$136,"211",$DF$4:$DF$136)</f>
        <v>1602559960</v>
      </c>
      <c r="DG142" s="115">
        <f>SUMIF($E$4:$E$136,"211",$DG$4:$DG$136)</f>
        <v>489630318</v>
      </c>
      <c r="DH142" s="115">
        <f>SUMIF($E$4:$E$136,"211",$DH$4:$DH$136)</f>
        <v>208000000</v>
      </c>
      <c r="DI142" s="119">
        <f>SUMIF($E$4:$E$136,"211",$DI$4:$DI$136)</f>
        <v>162000000</v>
      </c>
      <c r="DJ142" s="119">
        <f>SUMIF($E$4:$E$136,"211",$DJ$4:$DJ$136)</f>
        <v>0</v>
      </c>
      <c r="DK142" s="119">
        <f>SUMIF($E$4:$E$136,"211",$DK$4:$DK$136)</f>
        <v>50000000</v>
      </c>
      <c r="DL142" s="119">
        <f>SUMIF($E$4:$E$136,"211",$DL$4:$DL$136)</f>
        <v>112491556</v>
      </c>
      <c r="DM142" s="119">
        <f>SUMIF($E$4:$E$136,"211",$DM$4:$DM$136)</f>
        <v>45200000</v>
      </c>
      <c r="DN142" s="119">
        <f>SUMIF($E$4:$E$136,"211",$DN$4:$DN$136)</f>
        <v>80000000</v>
      </c>
      <c r="DO142" s="119">
        <f>SUMIF($E$4:$E$136,"211",$DO$4:$DO$136)</f>
        <v>285223280</v>
      </c>
      <c r="DP142" s="119">
        <f>SUMIF($E$4:$E$136,"211",$DP$4:$DP$136)</f>
        <v>812600000</v>
      </c>
      <c r="DQ142" s="119">
        <f>SUMIF($E$4:$E$136,"211",$DQ$4:$DQ$136)</f>
        <v>0</v>
      </c>
      <c r="DR142" s="119">
        <f>SUMIF($E$4:$E$136,"211",$DR$4:$DR$136)</f>
        <v>0</v>
      </c>
      <c r="DS142" s="119">
        <f>SUMIF($E$4:$E$136,"211",$DS$4:$DS$136)</f>
        <v>0</v>
      </c>
      <c r="DT142" s="119">
        <f>SUMIF($E$4:$E$136,"211",$DT$4:$DT$136)</f>
        <v>223024250</v>
      </c>
      <c r="DU142" s="119">
        <f>SUMIF($E$4:$E$136,"211",$DU$4:$DU$136)</f>
        <v>550382523</v>
      </c>
      <c r="DW142" t="s">
        <v>403</v>
      </c>
      <c r="DX142" s="31">
        <f>+G141</f>
        <v>15060295679</v>
      </c>
      <c r="DY142" s="31">
        <f>+CA141</f>
        <v>17133404</v>
      </c>
      <c r="DZ142" s="284">
        <f>+BZ141</f>
        <v>1.1376538924060258E-3</v>
      </c>
    </row>
    <row r="143" spans="1:130" ht="18" customHeight="1" x14ac:dyDescent="0.3">
      <c r="C143" s="120"/>
      <c r="D143" s="110" t="s">
        <v>289</v>
      </c>
      <c r="E143" s="121">
        <v>301</v>
      </c>
      <c r="F143" s="111"/>
      <c r="G143" s="112">
        <f>SUMIF($E$4:$E$136,"301",$G$4:$G$136)</f>
        <v>2727269805</v>
      </c>
      <c r="H143" s="113">
        <f>SUMIF($E$4:$E$137,"301",$H$4:$H$137)</f>
        <v>344106222</v>
      </c>
      <c r="I143" s="113">
        <f>SUMIF($E$4:$E$137,"301",$I$4:$I$137)</f>
        <v>180000000</v>
      </c>
      <c r="J143" s="113">
        <f>SUMIF($E$4:$E$137,"301",$J$4:$J$137)</f>
        <v>0</v>
      </c>
      <c r="K143" s="112">
        <f>SUMIF($E$4:$E$136,"301",$K$4:$K$136)</f>
        <v>0</v>
      </c>
      <c r="L143" s="111">
        <f>SUMIF($E$4:$E$136,"301",$L$4:$L$136)</f>
        <v>208000000</v>
      </c>
      <c r="M143" s="111">
        <f>SUMIF($E$4:$E$136,"301",$M$4:$M$136)</f>
        <v>0</v>
      </c>
      <c r="N143" s="111">
        <f>SUMIF($E$4:$E$136,"301",$N$4:$N$136)</f>
        <v>0</v>
      </c>
      <c r="O143" s="111">
        <f>SUMIF($E$4:$E$136,"301",$O$4:$O$136)</f>
        <v>0</v>
      </c>
      <c r="P143" s="111">
        <f>SUMIF($E$4:$E$136,"301",$P$4:$P$136)</f>
        <v>0</v>
      </c>
      <c r="Q143" s="111">
        <f>SUMIF($E$4:$E$136,"301",$Q$4:$Q$136)</f>
        <v>0</v>
      </c>
      <c r="R143" s="111">
        <f>SUMIF($E$4:$E$136,"301",$R$4:$R$136)</f>
        <v>0</v>
      </c>
      <c r="S143" s="111">
        <f>SUMIF($E$4:$E$136,"301",$S$4:$S$136)</f>
        <v>0</v>
      </c>
      <c r="T143" s="111">
        <f>SUMIF($E$4:$E$136,"301",$T$4:$T$136)</f>
        <v>0</v>
      </c>
      <c r="U143" s="111">
        <f>SUMIF($E$4:$E$136,"301",$U$4:$U$136)</f>
        <v>0</v>
      </c>
      <c r="V143" s="111">
        <f>SUMIF($E$4:$E$136,"301",$V$4:$V$136)</f>
        <v>0</v>
      </c>
      <c r="W143" s="111">
        <f>SUMIF($E$4:$E$136,"301",$W$4:$W$136)</f>
        <v>100000000</v>
      </c>
      <c r="X143" s="111">
        <f>SUMIF($E$4:$E$136,"301",$X$4:$X$136)</f>
        <v>32712008</v>
      </c>
      <c r="Y143" s="111">
        <f>SUMIF($E$4:$E$136,"301",$Y$4:$Y$136)</f>
        <v>0</v>
      </c>
      <c r="Z143" s="111">
        <f>SUMIF($E$4:$E$136,"301",$Z$4:$Z$136)</f>
        <v>1770728185</v>
      </c>
      <c r="AA143" s="111"/>
      <c r="AB143" s="111">
        <f>SUMIF($E$4:$E$136,"301",$AB$4:$AB$136)</f>
        <v>0</v>
      </c>
      <c r="AC143" s="111">
        <f>SUMIF($E$4:$E$136,"301",$AC$4:$AC$136)</f>
        <v>91723390</v>
      </c>
      <c r="AD143" s="114">
        <f t="shared" si="151"/>
        <v>0.76188534672681574</v>
      </c>
      <c r="AE143" s="112">
        <f>SUMIF($E$4:$E$136,"301",$AE$4:$AE$136)</f>
        <v>2077866901</v>
      </c>
      <c r="AF143" s="112">
        <f>SUMIF($E$4:$E$136,"301",$AF$4:$AF$136)</f>
        <v>328965376</v>
      </c>
      <c r="AG143" s="112">
        <f>SUMIF($E$4:$E$136,"301",$AG$4:$AG$136)</f>
        <v>120785000</v>
      </c>
      <c r="AH143" s="112">
        <f>SUMIF($E$4:$E$136,"301",$AH$4:$AH$136)</f>
        <v>0</v>
      </c>
      <c r="AI143" s="112">
        <f>SUMIF($E$4:$E$136,"301",$AI$4:$AI$136)</f>
        <v>0</v>
      </c>
      <c r="AJ143" s="112">
        <f>SUMIF($E$4:$E$136,"301",$AJ$4:$AJ$136)</f>
        <v>150000000</v>
      </c>
      <c r="AK143" s="112">
        <f>SUMIF($E$4:$E$136,"301",$AK$4:$AK$136)</f>
        <v>0</v>
      </c>
      <c r="AL143" s="112">
        <f>SUMIF($E$4:$E$136,"301",$AL$4:$AL$136)</f>
        <v>0</v>
      </c>
      <c r="AM143" s="112">
        <f>SUMIF($E$4:$E$136,"301",$AM$4:$AM$136)</f>
        <v>0</v>
      </c>
      <c r="AN143" s="112">
        <f>SUMIF($E$4:$E$136,"301",$AN$4:$AN$136)</f>
        <v>0</v>
      </c>
      <c r="AO143" s="112">
        <f>SUMIF($E$4:$E$136,"301",$AO$4:$AO$136)</f>
        <v>0</v>
      </c>
      <c r="AP143" s="112">
        <f>SUMIF($E$4:$E$136,"301",$AP$4:$AP$136)</f>
        <v>0</v>
      </c>
      <c r="AQ143" s="112">
        <f>SUMIF($E$4:$E$136,"301",$AQ$4:$AQ$136)</f>
        <v>0</v>
      </c>
      <c r="AR143" s="112">
        <f>SUMIF($E$4:$E$136,"301",$AR$4:$AR$136)</f>
        <v>0</v>
      </c>
      <c r="AS143" s="112">
        <f>SUMIF($E$4:$E$136,"301",$AS$4:$AS$136)</f>
        <v>0</v>
      </c>
      <c r="AT143" s="112">
        <f>SUMIF($E$4:$E$136,"301",$AT$4:$AT$136)</f>
        <v>0</v>
      </c>
      <c r="AU143" s="112">
        <f>SUMIF($E$4:$E$136,"301",$AU$4:$AU$136)</f>
        <v>0</v>
      </c>
      <c r="AV143" s="112">
        <f>SUMIF($E$4:$E$136,"301",$AV$4:$AV$136)</f>
        <v>0</v>
      </c>
      <c r="AW143" s="112">
        <f>SUMIF($E$4:$E$136,"301",$AW$4:$AW$136)</f>
        <v>0</v>
      </c>
      <c r="AX143" s="112">
        <f>SUMIF($E$4:$E$136,"301",$AX$4:$AX$136)</f>
        <v>1427316525</v>
      </c>
      <c r="AY143" s="112">
        <f>SUMIF($E$4:$E$136,"301",$AY$4:$AY$136)</f>
        <v>0</v>
      </c>
      <c r="AZ143" s="112"/>
      <c r="BA143" s="112">
        <f>SUMIF($E$4:$E$136,"301",$BA$4:$BA$136)</f>
        <v>50800000</v>
      </c>
      <c r="BB143" s="97">
        <f t="shared" si="152"/>
        <v>0.23811465327318426</v>
      </c>
      <c r="BC143" s="24">
        <f t="shared" si="153"/>
        <v>649402904</v>
      </c>
      <c r="BD143" s="115">
        <f>SUMIF($E$4:$E$136,"301",$BD$4:$BD$136)</f>
        <v>15140846</v>
      </c>
      <c r="BE143" s="115">
        <f>SUMIF($E$4:$E$136,"301",$BE$4:$BE$136)</f>
        <v>59215000</v>
      </c>
      <c r="BF143" s="115">
        <f>SUMIF($E$4:$E$136,"301",$BF$4:$BF$136)</f>
        <v>0</v>
      </c>
      <c r="BG143" s="115">
        <f>SUMIF($E$4:$E$136,"301",$BG$4:$BG$136)</f>
        <v>0</v>
      </c>
      <c r="BH143" s="115">
        <f>SUMIF($E$4:$E$136,"301",$BH$4:$BH$136)</f>
        <v>58000000</v>
      </c>
      <c r="BI143" s="115">
        <f>SUMIF($E$4:$E$136,"301",$BI$4:$BI$136)</f>
        <v>0</v>
      </c>
      <c r="BJ143" s="115">
        <f>SUMIF($E$4:$E$136,"301",$BJ$4:$BJ$136)</f>
        <v>0</v>
      </c>
      <c r="BK143" s="115">
        <f>SUMIF($E$4:$E$136,"301",$BK$4:$BK$136)</f>
        <v>0</v>
      </c>
      <c r="BL143" s="115">
        <f>SUMIF($E$4:$E$136,"301",$BL$4:$BL$136)</f>
        <v>0</v>
      </c>
      <c r="BM143" s="115">
        <f>SUMIF($E$4:$E$136,"301",$BM$4:$BM$136)</f>
        <v>0</v>
      </c>
      <c r="BN143" s="115">
        <f>SUMIF($E$4:$E$136,"301",$BN$4:$BN$136)</f>
        <v>0</v>
      </c>
      <c r="BO143" s="115">
        <f>SUMIF($E$4:$E$136,"301",$BO$4:$BO$136)</f>
        <v>0</v>
      </c>
      <c r="BP143" s="115">
        <f>SUMIF($E$4:$E$136,"301",$BP$4:$BP$136)</f>
        <v>0</v>
      </c>
      <c r="BQ143" s="115">
        <f>SUMIF($E$4:$E$136,"301",$BQ$4:$BQ$136)</f>
        <v>0</v>
      </c>
      <c r="BR143" s="115">
        <f>SUMIF($E$4:$E$136,"301",$BR$4:$BR$136)</f>
        <v>0</v>
      </c>
      <c r="BS143" s="115">
        <f>SUMIF($E$4:$E$136,"301",$BS$4:$BS$136)</f>
        <v>100000000</v>
      </c>
      <c r="BT143" s="115">
        <f>SUMIF($E$4:$E$136,"301",$BT$4:$BT$136)</f>
        <v>32712008</v>
      </c>
      <c r="BU143" s="115">
        <f>SUMIF($E$4:$E$136,"301",$BU$4:$BU$136)</f>
        <v>0</v>
      </c>
      <c r="BV143" s="115">
        <f>SUMIF($E$4:$E$136,"301",$BV$4:$BV$136)</f>
        <v>343411660</v>
      </c>
      <c r="BW143" s="115">
        <f>SUMIF($E$4:$E$136,"301",$BW$4:$BW$136)</f>
        <v>0</v>
      </c>
      <c r="BX143" s="115">
        <f>SUMIF($E$4:$E$136,"301",$BX$4:$BX$136)</f>
        <v>0</v>
      </c>
      <c r="BY143" s="116">
        <f>SUMIF($E$4:$E$136,"301",$BY$4:$BY$136)</f>
        <v>40923390</v>
      </c>
      <c r="BZ143" s="117">
        <f t="shared" si="154"/>
        <v>0.24708954382311288</v>
      </c>
      <c r="CA143" s="29">
        <f t="shared" si="155"/>
        <v>673879852</v>
      </c>
      <c r="CB143" s="112">
        <f>SUMIF($E$4:$E$136,"301",$CB$4:$CB$136)</f>
        <v>0</v>
      </c>
      <c r="CC143" s="112">
        <f>SUMIF($E$4:$E$136,"301",$CC$4:$CC$136)</f>
        <v>117745003</v>
      </c>
      <c r="CD143" s="112">
        <f>SUMIF($E$4:$E$136,"301",$CD$4:$CD$136)</f>
        <v>0</v>
      </c>
      <c r="CE143" s="112">
        <f>SUMIF($E$4:$E$136,"301",$CE$4:$CE$136)</f>
        <v>0</v>
      </c>
      <c r="CF143" s="112">
        <f>SUMIF($E$4:$E$136,"301",$CF$4:$CF$136)</f>
        <v>139746671</v>
      </c>
      <c r="CG143" s="112">
        <f>SUMIF($E$4:$E$136,"301",$CG$4:$CG$136)</f>
        <v>0</v>
      </c>
      <c r="CH143" s="112">
        <f>SUMIF($E$4:$E$136,"301",$CH$4:$CH$136)</f>
        <v>0</v>
      </c>
      <c r="CI143" s="112">
        <f>SUMIF($E$4:$E$136,"301",$CI$4:$CI$136)</f>
        <v>0</v>
      </c>
      <c r="CJ143" s="112">
        <f>SUMIF($E$4:$E$136,"301",$CJ$4:$CJ$136)</f>
        <v>0</v>
      </c>
      <c r="CK143" s="112">
        <f>SUMIF($E$4:$E$136,"301",$CK$4:$CK$136)</f>
        <v>0</v>
      </c>
      <c r="CL143" s="112">
        <f>SUMIF($E$4:$E$136,"301",$CL$4:$CL$136)</f>
        <v>0</v>
      </c>
      <c r="CM143" s="112">
        <f>SUMIF($E$4:$E$136,"301",$CM$4:$CM$136)</f>
        <v>0</v>
      </c>
      <c r="CN143" s="112">
        <f>SUMIF($E$4:$E$136,"301",$CN$4:$CN$136)</f>
        <v>0</v>
      </c>
      <c r="CO143" s="112">
        <f>SUMIF($E$4:$E$136,"301",$CO$4:$CO$136)</f>
        <v>0</v>
      </c>
      <c r="CP143" s="112">
        <f>SUMIF($E$4:$E$136,"301",$CP$4:$CP$136)</f>
        <v>0</v>
      </c>
      <c r="CQ143" s="112">
        <f>SUMIF($E$4:$E$136,"301",$CQ$4:$CQ$136)</f>
        <v>0</v>
      </c>
      <c r="CR143" s="112">
        <f>SUMIF($E$4:$E$136,"301",$CR$4:$CR$136)</f>
        <v>0</v>
      </c>
      <c r="CS143" s="112">
        <f>SUMIF($E$4:$E$136,"301",$CS$4:$CS$136)</f>
        <v>0</v>
      </c>
      <c r="CT143" s="112">
        <f>SUMIF($E$4:$E$136,"301",$CT$4:$CT$136)</f>
        <v>400328178</v>
      </c>
      <c r="CU143" s="112">
        <f>SUMIF($E$4:$E$136,"301",$CU$4:$CU$136)</f>
        <v>0</v>
      </c>
      <c r="CV143" s="118"/>
      <c r="CW143" s="118">
        <f>SUMIF($E$4:$E$136,"301",$CW$4:$CW$136)</f>
        <v>16060000</v>
      </c>
      <c r="CX143" s="21">
        <f t="shared" si="156"/>
        <v>0.75291045617688712</v>
      </c>
      <c r="CY143" s="24">
        <f ca="1">SUM(CZ143:DU143)</f>
        <v>2053389953</v>
      </c>
      <c r="CZ143" s="115">
        <f ca="1">SUMIF($E$4:$E$137,"301",$CZ$4:$CZ$136)</f>
        <v>344106222</v>
      </c>
      <c r="DA143" s="115">
        <f>SUMIF($E$4:$E$136,"301",$DA$4:$DA$136)</f>
        <v>62254997</v>
      </c>
      <c r="DB143" s="115">
        <f>SUMIF($E$4:$E$136,"301",$DB$4:$DB$136)</f>
        <v>0</v>
      </c>
      <c r="DC143" s="115">
        <f>SUMIF($E$4:$E$136,"301",$DC$4:$DC$136)</f>
        <v>0</v>
      </c>
      <c r="DD143" s="115">
        <f>SUMIF($E$4:$E$136,"301",$DD$4:$DD$136)</f>
        <v>68253329</v>
      </c>
      <c r="DE143" s="115">
        <f>SUMIF($E$4:$E$136,"301",$DE$4:$DE$136)</f>
        <v>0</v>
      </c>
      <c r="DF143" s="115">
        <f>SUMIF($E$4:$E$136,"301",$DF$4:$DF$136)</f>
        <v>0</v>
      </c>
      <c r="DG143" s="115">
        <f>SUMIF($E$4:$E$136,"301",$DG$4:$DG$136)</f>
        <v>0</v>
      </c>
      <c r="DH143" s="115">
        <f>SUMIF($E$4:$E$136,"301",$DH$4:$DH$136)</f>
        <v>0</v>
      </c>
      <c r="DI143" s="119">
        <f>SUMIF($E$4:$E$136,"301",$DI$4:$DI$136)</f>
        <v>0</v>
      </c>
      <c r="DJ143" s="119">
        <f>SUMIF($E$4:$E$136,"301",$DJ$4:$DJ$136)</f>
        <v>0</v>
      </c>
      <c r="DK143" s="119">
        <f>SUMIF($E$4:$E$136,"301",$DK$4:$DK$136)</f>
        <v>0</v>
      </c>
      <c r="DL143" s="119">
        <f>SUMIF($E$4:$E$136,"301",$DL$4:$DL$136)</f>
        <v>0</v>
      </c>
      <c r="DM143" s="119">
        <f>SUMIF($E$4:$E$136,"301",$DM$4:$DM$136)</f>
        <v>0</v>
      </c>
      <c r="DN143" s="119">
        <f>SUMIF($E$4:$E$136,"301",$DN$4:$DN$136)</f>
        <v>0</v>
      </c>
      <c r="DO143" s="119">
        <f>SUMIF($E$4:$E$136,"301",$DO$4:$DO$136)</f>
        <v>100000000</v>
      </c>
      <c r="DP143" s="119">
        <f>SUMIF($E$4:$E$136,"301",$DP$4:$DP$136)</f>
        <v>32712008</v>
      </c>
      <c r="DQ143" s="119">
        <f>SUMIF($E$4:$E$136,"301",$DQ$4:$DQ$136)</f>
        <v>0</v>
      </c>
      <c r="DR143" s="119">
        <f>SUMIF($E$4:$E$136,"301",$DR$4:$DR$136)</f>
        <v>1370400007</v>
      </c>
      <c r="DS143" s="119">
        <f>SUMIF($E$4:$E$136,"301",$DS$4:$DS$136)</f>
        <v>0</v>
      </c>
      <c r="DT143" s="119">
        <f>SUMIF($E$4:$E$136,"301",$DT$4:$DT$136)</f>
        <v>0</v>
      </c>
      <c r="DU143" s="119">
        <f>SUMIF($E$4:$E$136,"301",$DU$4:$DU$136)</f>
        <v>75663390</v>
      </c>
      <c r="DW143" t="s">
        <v>404</v>
      </c>
      <c r="DX143" s="31">
        <f>+G142</f>
        <v>5191131751</v>
      </c>
      <c r="DY143" s="31">
        <f>+CA142</f>
        <v>319009267</v>
      </c>
      <c r="DZ143" s="284">
        <f>+BZ142</f>
        <v>6.1452739460628653E-2</v>
      </c>
    </row>
    <row r="144" spans="1:130" ht="16.5" customHeight="1" x14ac:dyDescent="0.3">
      <c r="C144" s="120"/>
      <c r="D144" s="110" t="s">
        <v>385</v>
      </c>
      <c r="E144" s="103">
        <v>310</v>
      </c>
      <c r="F144" s="111"/>
      <c r="G144" s="112">
        <f>SUMIF($E$4:$E$136,"310",$G$4:$G$136)</f>
        <v>748000000</v>
      </c>
      <c r="H144" s="113">
        <f>SUMIF($E$4:$E$136,"310",$H$4:$H$136)</f>
        <v>0</v>
      </c>
      <c r="I144" s="113">
        <f>SUMIF($E$4:$E$136,"310",$I$4:$I$136)</f>
        <v>540000000</v>
      </c>
      <c r="J144" s="113">
        <f>SUMIF($E$4:$E$137,"310",$J$4:$J$137)</f>
        <v>0</v>
      </c>
      <c r="K144" s="112">
        <f>SUMIF($E$4:$E$136,"310",$K$4:$K$136)</f>
        <v>0</v>
      </c>
      <c r="L144" s="111">
        <f>SUMIF($E$4:$E$136,"310",$L$4:$L$136)</f>
        <v>0</v>
      </c>
      <c r="M144" s="111">
        <f>SUMIF($E$4:$E$136,"310",$M$4:$M$136)</f>
        <v>0</v>
      </c>
      <c r="N144" s="111">
        <f>SUMIF($E$4:$E$136,"310",$N$4:$N$136)</f>
        <v>0</v>
      </c>
      <c r="O144" s="111">
        <f>SUMIF($E$4:$E$136,"310",$O$4:$O$136)</f>
        <v>0</v>
      </c>
      <c r="P144" s="111">
        <f>SUMIF($E$4:$E$136,"310",$P$4:$P$136)</f>
        <v>0</v>
      </c>
      <c r="Q144" s="111">
        <f>SUMIF($E$4:$E$136,"310",$Q$4:$Q$136)</f>
        <v>0</v>
      </c>
      <c r="R144" s="111">
        <f>SUMIF($E$4:$E$136,"310",$R$4:$R$136)</f>
        <v>0</v>
      </c>
      <c r="S144" s="111">
        <f>SUMIF($E$4:$E$136,"310",$S$4:$S$136)</f>
        <v>0</v>
      </c>
      <c r="T144" s="111">
        <f>SUMIF($E$4:$E$136,"310",$T$4:$T$136)</f>
        <v>0</v>
      </c>
      <c r="U144" s="111">
        <f>SUMIF($E$4:$E$136,"310",$U$4:$U$136)</f>
        <v>0</v>
      </c>
      <c r="V144" s="111">
        <f>SUMIF($E$4:$E$136,"310",$V$4:$V$136)</f>
        <v>0</v>
      </c>
      <c r="W144" s="111">
        <f>SUMIF($E$4:$E$136,"310",$W$4:$W$136)</f>
        <v>76000000</v>
      </c>
      <c r="X144" s="111">
        <f>SUMIF($E$4:$E$136,"310",$X$4:$X$136)</f>
        <v>54000000</v>
      </c>
      <c r="Y144" s="111">
        <f>SUMIF($E$4:$E$136,"310",$Y$4:$Y$136)</f>
        <v>0</v>
      </c>
      <c r="Z144" s="111">
        <f>SUMIF($E$4:$E$127,"310",$Z$4:$Z$127)</f>
        <v>0</v>
      </c>
      <c r="AA144" s="111"/>
      <c r="AB144" s="111">
        <f>SUMIF($E$4:$E$136,"310",$AB$4:$AB$136)</f>
        <v>0</v>
      </c>
      <c r="AC144" s="111">
        <f>SUMIF($E$4:$E$136,"310",$AC$4:$AC$136)</f>
        <v>78000000</v>
      </c>
      <c r="AD144" s="114">
        <f t="shared" si="151"/>
        <v>0.27085561497326205</v>
      </c>
      <c r="AE144" s="112">
        <f>SUMIF($E$4:$E$136,"310",$AE$4:$AE$136)</f>
        <v>202600000</v>
      </c>
      <c r="AF144" s="112">
        <f>SUMIF($E$4:$E$136,"310",$AF$4:$AF$136)</f>
        <v>0</v>
      </c>
      <c r="AG144" s="112">
        <f>SUMIF($E$4:$E$136,"310",$AG$4:$AG$136)</f>
        <v>152000000</v>
      </c>
      <c r="AH144" s="112">
        <f>SUMIF($E$4:$E$136,"310",$AH$4:$AH$136)</f>
        <v>0</v>
      </c>
      <c r="AI144" s="112">
        <f>SUMIF($E$4:$E$136,"310",$AI$4:$AI$136)</f>
        <v>0</v>
      </c>
      <c r="AJ144" s="112">
        <f>SUMIF($E$4:$E$136,"310",$AJ$4:$AJ$136)</f>
        <v>0</v>
      </c>
      <c r="AK144" s="112">
        <f>SUMIF($E$4:$E$136,"310",$AK$4:$AK$136)</f>
        <v>0</v>
      </c>
      <c r="AL144" s="112">
        <f>SUMIF($E$4:$E$136,"310",$AL$4:$AL$136)</f>
        <v>0</v>
      </c>
      <c r="AM144" s="112">
        <f>SUMIF($E$4:$E$136,"310",$AM$4:$AM$136)</f>
        <v>0</v>
      </c>
      <c r="AN144" s="112">
        <f>SUMIF($E$4:$E$136,"310",$AN$4:$AN$136)</f>
        <v>0</v>
      </c>
      <c r="AO144" s="112">
        <f>SUMIF($E$4:$E$136,"310",$AO$4:$AO$136)</f>
        <v>0</v>
      </c>
      <c r="AP144" s="112">
        <f>SUMIF($E$4:$E$136,"310",$AP$4:$AP$136)</f>
        <v>0</v>
      </c>
      <c r="AQ144" s="112">
        <f>SUMIF($E$4:$E$136,"310",$AQ$4:$AQ$136)</f>
        <v>0</v>
      </c>
      <c r="AR144" s="112">
        <f>SUMIF($E$4:$E$136,"310",$AR$4:$AR$136)</f>
        <v>0</v>
      </c>
      <c r="AS144" s="112">
        <f>SUMIF($E$4:$E$136,"310",$AS$4:$AS$136)</f>
        <v>0</v>
      </c>
      <c r="AT144" s="112">
        <f>SUMIF($E$4:$E$136,"310",$AT$4:$AT$136)</f>
        <v>0</v>
      </c>
      <c r="AU144" s="112">
        <f>SUMIF($E$4:$E$136,"310",$AU$4:$AU$136)</f>
        <v>27000000</v>
      </c>
      <c r="AV144" s="112">
        <f>SUMIF($E$4:$E$136,"310",$AV$4:$AV$136)</f>
        <v>0</v>
      </c>
      <c r="AW144" s="112">
        <f>SUMIF($E$4:$E$136,"310",$AW$4:$AW$136)</f>
        <v>0</v>
      </c>
      <c r="AX144" s="112">
        <f>SUMIF($E$4:$E$136,"310",$AX$4:$AX$136)</f>
        <v>0</v>
      </c>
      <c r="AY144" s="112">
        <f>SUMIF($E$4:$E$136,"310",$AY$4:$AY$136)</f>
        <v>0</v>
      </c>
      <c r="AZ144" s="112"/>
      <c r="BA144" s="112">
        <f>SUMIF($E$4:$E$136,"310",$BA$4:$BA$136)</f>
        <v>23600000</v>
      </c>
      <c r="BB144" s="97">
        <f t="shared" si="152"/>
        <v>0.72914438502673795</v>
      </c>
      <c r="BC144" s="24">
        <f t="shared" si="153"/>
        <v>545400000</v>
      </c>
      <c r="BD144" s="115">
        <f>SUMIF($E$4:$E$136,"310",$BD$4:$BD$136)</f>
        <v>0</v>
      </c>
      <c r="BE144" s="115">
        <f>SUMIF($E$4:$E$136,"310",$BE$4:$BE$136)</f>
        <v>388000000</v>
      </c>
      <c r="BF144" s="115">
        <f>SUMIF($E$4:$E$136,"310",$BF$4:$BF$136)</f>
        <v>0</v>
      </c>
      <c r="BG144" s="115">
        <f>SUMIF($E$4:$E$136,"310",$BG$4:$BG$136)</f>
        <v>0</v>
      </c>
      <c r="BH144" s="115">
        <f>SUMIF($E$4:$E$136,"310",$BH$4:$BH$136)</f>
        <v>0</v>
      </c>
      <c r="BI144" s="115">
        <f>SUMIF($E$4:$E$136,"310",$BI$4:$BI$136)</f>
        <v>0</v>
      </c>
      <c r="BJ144" s="115">
        <f>SUMIF($E$4:$E$136,"310",$BJ$4:$BJ$136)</f>
        <v>0</v>
      </c>
      <c r="BK144" s="115">
        <f>SUMIF($E$4:$E$136,"310",$BK$4:$BK$136)</f>
        <v>0</v>
      </c>
      <c r="BL144" s="115">
        <f>SUMIF($E$4:$E$136,"310",$BL$4:$BL$136)</f>
        <v>0</v>
      </c>
      <c r="BM144" s="115">
        <f>SUMIF($E$4:$E$136,"310",$BM$4:$BM$136)</f>
        <v>0</v>
      </c>
      <c r="BN144" s="115">
        <f>SUMIF($E$4:$E$136,"310",$BN$4:$BN$136)</f>
        <v>0</v>
      </c>
      <c r="BO144" s="115">
        <f>SUMIF($E$4:$E$136,"310",$BO$4:$BO$136)</f>
        <v>0</v>
      </c>
      <c r="BP144" s="115">
        <f>SUMIF($E$4:$E$136,"310",$BP$4:$BP$136)</f>
        <v>0</v>
      </c>
      <c r="BQ144" s="115">
        <f>SUMIF($E$4:$E$136,"310",$BQ$4:$BQ$136)</f>
        <v>0</v>
      </c>
      <c r="BR144" s="115">
        <f>SUMIF($E$4:$E$136,"310",$BR$4:$BR$136)</f>
        <v>0</v>
      </c>
      <c r="BS144" s="115">
        <f>SUMIF($E$4:$E$136,"310",$BS$4:$BS$136)</f>
        <v>49000000</v>
      </c>
      <c r="BT144" s="115">
        <f>SUMIF($E$4:$E$136,"310",$BT$4:$BT$136)</f>
        <v>54000000</v>
      </c>
      <c r="BU144" s="115">
        <f>SUMIF($E$4:$E$136,"310",$BU$4:$BU$136)</f>
        <v>0</v>
      </c>
      <c r="BV144" s="115">
        <f>SUMIF($E$4:$E$136,"310",$BV$4:$BV$136)</f>
        <v>0</v>
      </c>
      <c r="BW144" s="115">
        <f>SUMIF($E$4:$E$136,"310",$BW$4:$BW$136)</f>
        <v>0</v>
      </c>
      <c r="BX144" s="115">
        <f>SUMIF($E$4:$E$136,"310",$BX$4:$BX$136)</f>
        <v>0</v>
      </c>
      <c r="BY144" s="116">
        <f>SUMIF($E$4:$E$136,"310",$BY$4:$BY$136)</f>
        <v>54400000</v>
      </c>
      <c r="BZ144" s="117">
        <f t="shared" si="154"/>
        <v>9.3846232620320852E-2</v>
      </c>
      <c r="CA144" s="29">
        <f t="shared" si="155"/>
        <v>70196982</v>
      </c>
      <c r="CB144" s="112">
        <f>SUMIF($E$4:$E$136,"310",$CB$4:$CB$136)</f>
        <v>0</v>
      </c>
      <c r="CC144" s="112">
        <f>SUMIF($E$4:$E$136,"310",$CC$4:$CC$136)</f>
        <v>60596982</v>
      </c>
      <c r="CD144" s="112">
        <f>SUMIF($E$4:$E$136,"310",$CD$4:$CD$136)</f>
        <v>0</v>
      </c>
      <c r="CE144" s="112">
        <f>SUMIF($E$4:$E$136,"310",$CE$4:$CE$136)</f>
        <v>0</v>
      </c>
      <c r="CF144" s="112">
        <f>SUMIF($E$4:$E$136,"310",$CF$4:$CF$136)</f>
        <v>0</v>
      </c>
      <c r="CG144" s="112">
        <f>SUMIF($E$4:$E$136,"310",$CG$4:$CG$136)</f>
        <v>0</v>
      </c>
      <c r="CH144" s="112">
        <f>SUMIF($E$4:$E$136,"310",$CH$4:$CH$136)</f>
        <v>0</v>
      </c>
      <c r="CI144" s="112">
        <f>SUMIF($E$4:$E$136,"310",$CI$4:$CI$136)</f>
        <v>0</v>
      </c>
      <c r="CJ144" s="112">
        <f>SUMIF($E$4:$E$136,"310",$CJ$4:$CJ$136)</f>
        <v>0</v>
      </c>
      <c r="CK144" s="112">
        <f>SUMIF($E$4:$E$136,"310",$CK$4:$CK$136)</f>
        <v>0</v>
      </c>
      <c r="CL144" s="112">
        <f>SUMIF($E$4:$E$136,"310",$CL$4:$CL$136)</f>
        <v>0</v>
      </c>
      <c r="CM144" s="112">
        <f>SUMIF($E$4:$E$136,"310",$CM$4:$CM$136)</f>
        <v>0</v>
      </c>
      <c r="CN144" s="112">
        <f>SUMIF($E$4:$E$136,"310",$CN$4:$CN$136)</f>
        <v>0</v>
      </c>
      <c r="CO144" s="112">
        <f>SUMIF($E$4:$E$136,"310",$CO$4:$CO$136)</f>
        <v>0</v>
      </c>
      <c r="CP144" s="112">
        <f>SUMIF($E$4:$E$136,"310",$CP$4:$CP$136)</f>
        <v>0</v>
      </c>
      <c r="CQ144" s="112">
        <f>SUMIF($E$4:$E$136,"310",$CQ$4:$CQ$136)</f>
        <v>0</v>
      </c>
      <c r="CR144" s="112">
        <f>SUMIF($E$4:$E$136,"310",$CR$4:$CR$136)</f>
        <v>0</v>
      </c>
      <c r="CS144" s="112">
        <f>SUMIF($E$4:$E$136,"310",$CS$4:$CS$136)</f>
        <v>0</v>
      </c>
      <c r="CT144" s="112">
        <f>SUMIF($E$4:$E$136,"310",$CT$4:$CT$136)</f>
        <v>0</v>
      </c>
      <c r="CU144" s="112">
        <f>SUMIF($E$4:$E$136,"310",$CU$4:$CU$136)</f>
        <v>0</v>
      </c>
      <c r="CV144" s="118"/>
      <c r="CW144" s="118">
        <f>SUMIF($E$4:$E$136,"310",$CW$4:$CW$136)</f>
        <v>9600000</v>
      </c>
      <c r="CX144" s="21">
        <f t="shared" si="156"/>
        <v>0.90615376737967912</v>
      </c>
      <c r="CY144" s="24">
        <f t="shared" si="157"/>
        <v>677803018</v>
      </c>
      <c r="CZ144" s="115">
        <f>SUMIF($E$4:$E$136,"310",$CZ$4:$CZ$136)</f>
        <v>0</v>
      </c>
      <c r="DA144" s="115">
        <f>SUMIF($E$4:$E$136,"310",$DA$4:$DA$136)</f>
        <v>479403018</v>
      </c>
      <c r="DB144" s="115">
        <f>SUMIF($E$4:$E$136,"310",$DB$4:$DB$136)</f>
        <v>0</v>
      </c>
      <c r="DC144" s="115">
        <f>SUMIF($E$4:$E$136,"310",$DC$4:$DC$136)</f>
        <v>0</v>
      </c>
      <c r="DD144" s="115">
        <f>SUMIF($E$4:$E$136,"310",$DD$4:$DD$136)</f>
        <v>0</v>
      </c>
      <c r="DE144" s="115">
        <f>SUMIF($E$4:$E$136,"310",$DE$4:$DE$136)</f>
        <v>0</v>
      </c>
      <c r="DF144" s="115">
        <f>SUMIF($E$4:$E$136,"310",$DF$4:$DF$136)</f>
        <v>0</v>
      </c>
      <c r="DG144" s="115">
        <f>SUMIF($E$4:$E$136,"310",$DG$4:$DG$136)</f>
        <v>0</v>
      </c>
      <c r="DH144" s="115">
        <f>SUMIF($E$4:$E$136,"310",$DH$4:$DH$136)</f>
        <v>0</v>
      </c>
      <c r="DI144" s="119">
        <f>SUMIF($E$4:$E$136,"310",$DI$4:$DI$136)</f>
        <v>0</v>
      </c>
      <c r="DJ144" s="119">
        <f>SUMIF($E$4:$E$136,"310",$DJ$4:$DJ$136)</f>
        <v>0</v>
      </c>
      <c r="DK144" s="119">
        <f>SUMIF($E$4:$E$136,"310",$DK$4:$DK$136)</f>
        <v>0</v>
      </c>
      <c r="DL144" s="119">
        <f>SUMIF($E$4:$E$136,"310",$DL$4:$DL$136)</f>
        <v>0</v>
      </c>
      <c r="DM144" s="119">
        <f>SUMIF($E$4:$E$136,"310",$DM$4:$DM$136)</f>
        <v>0</v>
      </c>
      <c r="DN144" s="119">
        <f>SUMIF($E$4:$E$136,"310",$DN$4:$DN$136)</f>
        <v>0</v>
      </c>
      <c r="DO144" s="119">
        <f>SUMIF($E$4:$E$136,"310",$DO$4:$DO$136)</f>
        <v>76000000</v>
      </c>
      <c r="DP144" s="119">
        <f>SUMIF($E$4:$E$136,"310",$DP$4:$DP$136)</f>
        <v>54000000</v>
      </c>
      <c r="DQ144" s="119">
        <f>SUMIF($E$4:$E$136,"310",$DQ$4:$DQ$136)</f>
        <v>0</v>
      </c>
      <c r="DR144" s="119">
        <f>SUMIF($E$4:$E$136,"310",$DR$4:$DR$136)</f>
        <v>0</v>
      </c>
      <c r="DS144" s="119">
        <f>SUMIF($E$4:$E$136,"310",$DS$4:$DS$136)</f>
        <v>0</v>
      </c>
      <c r="DT144" s="119">
        <f>SUMIF($E$4:$E$136,"310",$DT$4:$DT$136)</f>
        <v>0</v>
      </c>
      <c r="DU144" s="119">
        <f>SUMIF($E$4:$E$136,"310",$DU$4:$DU$136)</f>
        <v>68400000</v>
      </c>
      <c r="DW144" t="s">
        <v>289</v>
      </c>
      <c r="DX144" s="31">
        <f>+G143</f>
        <v>2727269805</v>
      </c>
      <c r="DY144" s="31">
        <f>+CA143</f>
        <v>673879852</v>
      </c>
      <c r="DZ144" s="284">
        <f>+BZ143</f>
        <v>0.24708954382311288</v>
      </c>
    </row>
    <row r="145" spans="3:130" x14ac:dyDescent="0.3">
      <c r="C145" s="122"/>
      <c r="D145" s="110" t="s">
        <v>386</v>
      </c>
      <c r="E145" s="103">
        <v>410</v>
      </c>
      <c r="F145" s="111"/>
      <c r="G145" s="112">
        <f>SUMIF($E$4:$E$136,"410",$G$4:$G$136)</f>
        <v>7834200466</v>
      </c>
      <c r="H145" s="113">
        <f>SUMIF($E$4:$E$136,"410",$H$4:$H$136)</f>
        <v>0</v>
      </c>
      <c r="I145" s="113">
        <f>SUMIF($E$4:$E$137,"410",$I$4:$I$137)</f>
        <v>0</v>
      </c>
      <c r="J145" s="113">
        <f>SUMIF($E$4:$E$137,"410",$J$4:$J$137)</f>
        <v>0</v>
      </c>
      <c r="K145" s="112">
        <f>SUMIF($E$4:$E$136,"410",$K$4:$K$136)</f>
        <v>0</v>
      </c>
      <c r="L145" s="111">
        <f>SUMIF($E$4:$E$136,"410",$L$4:$L$136)</f>
        <v>0</v>
      </c>
      <c r="M145" s="111">
        <f>SUMIF($E$4:$E$136,"410",$M$4:$M$136)</f>
        <v>0</v>
      </c>
      <c r="N145" s="111">
        <f>SUMIF($E$4:$E$136,"410",$N$4:$N$136)</f>
        <v>2197337942</v>
      </c>
      <c r="O145" s="111">
        <f>SUMIF($E$4:$E$136,"410",$O$4:$O$136)</f>
        <v>0</v>
      </c>
      <c r="P145" s="111">
        <f>SUMIF($E$4:$E$136,"410",$P$4:$P$136)</f>
        <v>0</v>
      </c>
      <c r="Q145" s="111">
        <f>SUMIF($E$4:$E$136,"410",$Q$4:$Q$136)</f>
        <v>40000000</v>
      </c>
      <c r="R145" s="111">
        <f>SUMIF($E$4:$E$136,"410",$R$4:$R$136)</f>
        <v>701840643</v>
      </c>
      <c r="S145" s="111">
        <f>SUMIF($E$4:$E$136,"410",$S$4:$S$136)</f>
        <v>30000000</v>
      </c>
      <c r="T145" s="111">
        <f>SUMIF($E$4:$E$136,"410",$T$4:$T$136)</f>
        <v>60000000</v>
      </c>
      <c r="U145" s="111">
        <f>SUMIF($E$4:$E$136,"410",$U$4:$U$136)</f>
        <v>20000000</v>
      </c>
      <c r="V145" s="111">
        <f>SUMIF($E$4:$E$136,"410",$V$4:$V$136)</f>
        <v>3457651561</v>
      </c>
      <c r="W145" s="111">
        <f>SUMIF($E$4:$E$136,"410",$W$4:$W$136)</f>
        <v>90000000</v>
      </c>
      <c r="X145" s="111">
        <f>SUMIF($E$4:$E$136,"410",$X$4:$X$136)</f>
        <v>0</v>
      </c>
      <c r="Y145" s="111">
        <f>SUMIF($E$4:$E$127,"410",$Y$4:$Y$127)</f>
        <v>687105289</v>
      </c>
      <c r="Z145" s="111">
        <f>SUMIF($E$4:$E$127,"410",$Z$4:$Z$127)</f>
        <v>0</v>
      </c>
      <c r="AA145" s="111">
        <f>SUMIF($E$4:$E$136,"410",$AA$4:$AA$136)</f>
        <v>195020801</v>
      </c>
      <c r="AB145" s="111">
        <f>SUMIF($E$4:$E$136,"410",$AB$4:$AB$136)</f>
        <v>0</v>
      </c>
      <c r="AC145" s="111">
        <f>SUMIF($E$4:$E$136,"410",$AC$4:$AC$136)</f>
        <v>355244230</v>
      </c>
      <c r="AD145" s="114">
        <f t="shared" si="151"/>
        <v>0.21209695350678048</v>
      </c>
      <c r="AE145" s="112">
        <f>SUMIF($E$4:$E$136,"410",$AE$4:$AE$136)</f>
        <v>1661610052</v>
      </c>
      <c r="AF145" s="112">
        <f>SUMIF($E$4:$E$136,"410",$AF$4:$AF$136)</f>
        <v>0</v>
      </c>
      <c r="AG145" s="112">
        <f>SUMIF($E$4:$E$136,"410",$AG$4:$AG$136)</f>
        <v>0</v>
      </c>
      <c r="AH145" s="112">
        <f>SUMIF($E$4:$E$136,"410",$AH$4:$AH$136)</f>
        <v>0</v>
      </c>
      <c r="AI145" s="112">
        <f>SUMIF($E$4:$E$136,"410",$AI$4:$AI$136)</f>
        <v>0</v>
      </c>
      <c r="AJ145" s="112">
        <f>SUMIF($E$4:$E$136,"410",$AJ$4:$AJ$136)</f>
        <v>0</v>
      </c>
      <c r="AK145" s="112">
        <f>SUMIF($E$4:$E$136,"410",$AK$4:$AK$136)</f>
        <v>0</v>
      </c>
      <c r="AL145" s="112">
        <f>SUMIF($E$4:$E$136,"410",$AL$4:$AL$136)</f>
        <v>370158892</v>
      </c>
      <c r="AM145" s="112">
        <f>SUMIF($E$4:$E$136,"410",$AM$4:$AM$136)</f>
        <v>0</v>
      </c>
      <c r="AN145" s="112">
        <f>SUMIF($E$4:$E$136,"410",$AN$4:$AN$136)</f>
        <v>0</v>
      </c>
      <c r="AO145" s="112">
        <f>SUMIF($E$4:$E$136,"410",$AO$4:$AO$136)</f>
        <v>0</v>
      </c>
      <c r="AP145" s="112">
        <f>SUMIF($E$4:$E$136,"410",$AP$4:$AP$136)</f>
        <v>0</v>
      </c>
      <c r="AQ145" s="112">
        <f>SUMIF($E$4:$E$136,"410",$AQ$4:$AQ$136)</f>
        <v>0</v>
      </c>
      <c r="AR145" s="112">
        <f>SUMIF($E$4:$E$136,"410",$AR$4:$AR$136)</f>
        <v>0</v>
      </c>
      <c r="AS145" s="112">
        <f>SUMIF($E$4:$E$136,"410",$AS$4:$AS$136)</f>
        <v>0</v>
      </c>
      <c r="AT145" s="112">
        <f>SUMIF($E$4:$E$136,"410",$AT$4:$AT$136)</f>
        <v>881220521</v>
      </c>
      <c r="AU145" s="112">
        <f>SUMIF($E$4:$E$136,"410",$AU$4:$AU$136)</f>
        <v>90000000</v>
      </c>
      <c r="AV145" s="112">
        <f>SUMIF($E$4:$E$136,"410",$AV$4:$AV$136)</f>
        <v>0</v>
      </c>
      <c r="AW145" s="112">
        <f>SUMIF($E$4:$E$136,"410",$AW$4:$AW$136)</f>
        <v>158146881</v>
      </c>
      <c r="AX145" s="112">
        <f>SUMIF($E$4:$E$136,"410",$AX$4:$AX$136)</f>
        <v>0</v>
      </c>
      <c r="AY145" s="112">
        <f>SUMIF($E$4:$E$136,"410",$AY$4:$AY$136)</f>
        <v>91899873</v>
      </c>
      <c r="AZ145" s="112"/>
      <c r="BA145" s="112">
        <f>SUMIF($E$4:$E$136,"410",$BA$4:$BA$136)</f>
        <v>70183885</v>
      </c>
      <c r="BB145" s="97">
        <f t="shared" si="152"/>
        <v>0.78790304649321952</v>
      </c>
      <c r="BC145" s="24">
        <f>SUM(BD145:BY145)</f>
        <v>6172590414</v>
      </c>
      <c r="BD145" s="115">
        <f>SUMIF($E$4:$E$136,"410",$BD$4:$BD$136)</f>
        <v>0</v>
      </c>
      <c r="BE145" s="115">
        <f>SUMIF($E$4:$E$136,"410",$BE$4:$BE$136)</f>
        <v>0</v>
      </c>
      <c r="BF145" s="115">
        <f>SUMIF($E$4:$E$136,"410",$BF$4:$BF$136)</f>
        <v>0</v>
      </c>
      <c r="BG145" s="115">
        <f>SUMIF($E$4:$E$136,"410",$BG$4:$BG$136)</f>
        <v>0</v>
      </c>
      <c r="BH145" s="115">
        <f>SUMIF($E$4:$E$136,"410",$BH$4:$BH$136)</f>
        <v>0</v>
      </c>
      <c r="BI145" s="115">
        <f>SUMIF($E$4:$E$136,"410",$BI$4:$BI$136)</f>
        <v>0</v>
      </c>
      <c r="BJ145" s="115">
        <f>SUMIF($E$4:$E$136,"410",$BJ$4:$BJ$136)</f>
        <v>1827179050</v>
      </c>
      <c r="BK145" s="115">
        <f>SUMIF($E$4:$E$136,"410",$BK$4:$BK$136)</f>
        <v>0</v>
      </c>
      <c r="BL145" s="115">
        <f>SUMIF($E$4:$E$136,"410",$BL$4:$BL$136)</f>
        <v>0</v>
      </c>
      <c r="BM145" s="115">
        <f>SUMIF($E$4:$E$136,"410",$BM$4:$BM$136)</f>
        <v>40000000</v>
      </c>
      <c r="BN145" s="115">
        <f>SUMIF($E$4:$E$136,"410",$BN$4:$BN$136)</f>
        <v>701840643</v>
      </c>
      <c r="BO145" s="115">
        <f>SUMIF($E$4:$E$136,"410",$BO$4:$BO$136)</f>
        <v>30000000</v>
      </c>
      <c r="BP145" s="115">
        <f>SUMIF($E$4:$E$136,"410",$BP$4:$BP$136)</f>
        <v>60000000</v>
      </c>
      <c r="BQ145" s="115">
        <f>SUMIF($E$4:$E$136,"410",$BQ$4:$BQ$136)</f>
        <v>20000000</v>
      </c>
      <c r="BR145" s="115">
        <f>SUMIF($E$4:$E$136,"410",$BR$4:$BR$136)</f>
        <v>2576431040</v>
      </c>
      <c r="BS145" s="115">
        <f>SUMIF($E$4:$E$136,"410",$BS$4:$BS$136)</f>
        <v>0</v>
      </c>
      <c r="BT145" s="115">
        <f>SUMIF($E$4:$E$136,"410",$BT$4:$BT$136)</f>
        <v>0</v>
      </c>
      <c r="BU145" s="115">
        <f>SUMIF($E$4:$E$136,"410",$BU$4:$BU$136)</f>
        <v>528958408</v>
      </c>
      <c r="BV145" s="115">
        <f>SUMIF($E$4:$E$136,"410",$BV$4:$BV$136)</f>
        <v>0</v>
      </c>
      <c r="BW145" s="115">
        <f>SUMIF($E$4:$E$136,"410",$BW$4:$BW$136)</f>
        <v>103120928</v>
      </c>
      <c r="BX145" s="115">
        <f>SUMIF($E$4:$E$136,"410",$BX$4:$BX$136)</f>
        <v>0</v>
      </c>
      <c r="BY145" s="116">
        <f>SUMIF($E$4:$E$136,"410",$BY$4:$BY$136)</f>
        <v>285060345</v>
      </c>
      <c r="BZ145" s="117">
        <f t="shared" si="154"/>
        <v>5.8486312162745212E-2</v>
      </c>
      <c r="CA145" s="24">
        <f t="shared" si="155"/>
        <v>458193494</v>
      </c>
      <c r="CB145" s="112">
        <f>SUMIF($E$4:$E$136,"410",$CB$4:$CB$136)</f>
        <v>0</v>
      </c>
      <c r="CC145" s="112">
        <f>SUMIF($E$4:$E$136,"410",$CC$4:$CC$136)</f>
        <v>0</v>
      </c>
      <c r="CD145" s="112">
        <f>SUMIF($E$4:$E$136,"410",$CD$4:$CD$136)</f>
        <v>0</v>
      </c>
      <c r="CE145" s="112">
        <f>SUMIF($E$4:$E$136,"410",$CE$4:$CE$136)</f>
        <v>0</v>
      </c>
      <c r="CF145" s="112">
        <f>SUMIF($E$4:$E$136,"410",$CF$4:$CF$136)</f>
        <v>0</v>
      </c>
      <c r="CG145" s="112">
        <f>SUMIF($E$4:$E$136,"410",$CG$4:$CG$136)</f>
        <v>0</v>
      </c>
      <c r="CH145" s="112">
        <f>SUMIF($E$4:$E$136,"410",$CH$4:$CH$136)</f>
        <v>130338798</v>
      </c>
      <c r="CI145" s="112">
        <f>SUMIF($E$4:$E$136,"410",$CI$4:$CI$136)</f>
        <v>0</v>
      </c>
      <c r="CJ145" s="112">
        <f>SUMIF($E$4:$E$136,"410",$CJ$4:$CJ$136)</f>
        <v>0</v>
      </c>
      <c r="CK145" s="112">
        <f>SUMIF($E$4:$E$136,"410",$CK$4:$CK$136)</f>
        <v>0</v>
      </c>
      <c r="CL145" s="112">
        <f>SUMIF($E$4:$E$136,"410",$CL$4:$CL$136)</f>
        <v>0</v>
      </c>
      <c r="CM145" s="112">
        <f>SUMIF($E$4:$E$136,"410",$CM$4:$CM$136)</f>
        <v>0</v>
      </c>
      <c r="CN145" s="112">
        <f>SUMIF($E$4:$E$136,"410",$CN$4:$CN$136)</f>
        <v>0</v>
      </c>
      <c r="CO145" s="112">
        <f>SUMIF($E$4:$E$136,"410",$CO$4:$CO$136)</f>
        <v>0</v>
      </c>
      <c r="CP145" s="112">
        <f>SUMIF($E$4:$E$136,"410",$CP$4:$CP$136)</f>
        <v>110491899</v>
      </c>
      <c r="CQ145" s="112">
        <f>SUMIF($E$4:$E$136,"410",$CQ$4:$CQ$136)</f>
        <v>63880751</v>
      </c>
      <c r="CR145" s="112">
        <f>SUMIF($E$4:$E$136,"410",$CR$4:$CR$136)</f>
        <v>0</v>
      </c>
      <c r="CS145" s="112">
        <f>SUMIF($E$4:$E$136,"410",$CS$4:$CS$136)</f>
        <v>104153210</v>
      </c>
      <c r="CT145" s="112">
        <f>SUMIF($E$4:$E$136,"410",$CT$4:$CT$136)</f>
        <v>0</v>
      </c>
      <c r="CU145" s="112">
        <f>SUMIF($E$4:$E$136,"410",$CU$4:$CU$136)</f>
        <v>0</v>
      </c>
      <c r="CV145" s="118"/>
      <c r="CW145" s="118">
        <f>SUMIF($E$4:$E$136,"410",$CW$4:$CW$136)</f>
        <v>49328836</v>
      </c>
      <c r="CX145" s="21">
        <f t="shared" si="156"/>
        <v>0.94151368783725475</v>
      </c>
      <c r="CY145" s="24">
        <f t="shared" si="157"/>
        <v>7376006972</v>
      </c>
      <c r="CZ145" s="115">
        <f>SUMIF($E$4:$E$136,"410",$CZ$4:$CZ$136)</f>
        <v>0</v>
      </c>
      <c r="DA145" s="115">
        <f>SUMIF($E$4:$E$136,"410",$DA$4:$DA$136)</f>
        <v>0</v>
      </c>
      <c r="DB145" s="115">
        <f>SUMIF($E$4:$E$136,"410",$DB$4:$DB$136)</f>
        <v>0</v>
      </c>
      <c r="DC145" s="115">
        <f>SUMIF($E$4:$E$136,"410",$DC$4:$DC$136)</f>
        <v>0</v>
      </c>
      <c r="DD145" s="115">
        <f>SUMIF($E$4:$E$136,"410",$DD$4:$DD$136)</f>
        <v>0</v>
      </c>
      <c r="DE145" s="115">
        <f>SUMIF($E$4:$E$136,"410",$DE$4:$DE$136)</f>
        <v>0</v>
      </c>
      <c r="DF145" s="115">
        <f>SUMIF($E$4:$E$136,"410",$DF$4:$DF$136)</f>
        <v>2066999144</v>
      </c>
      <c r="DG145" s="115">
        <f>SUMIF($E$4:$E$136,"410",$DG$4:$DG$136)</f>
        <v>0</v>
      </c>
      <c r="DH145" s="115">
        <f>SUMIF($E$4:$E$136,"410",$DH$4:$DH$136)</f>
        <v>0</v>
      </c>
      <c r="DI145" s="119">
        <f>SUMIF($E$4:$E$136,"410",$DI$4:$DI$136)</f>
        <v>40000000</v>
      </c>
      <c r="DJ145" s="119">
        <f>SUMIF($E$4:$E$136,"410",$DJ$4:$DJ$136)</f>
        <v>701840643</v>
      </c>
      <c r="DK145" s="119">
        <f>SUMIF($E$4:$E$136,"410",$DK$4:$DK$136)</f>
        <v>30000000</v>
      </c>
      <c r="DL145" s="119">
        <f>SUMIF($E$4:$E$136,"410",$DL$4:$DL$136)</f>
        <v>60000000</v>
      </c>
      <c r="DM145" s="119">
        <f>SUMIF($E$4:$E$136,"410",$DM$4:$DM$136)</f>
        <v>20000000</v>
      </c>
      <c r="DN145" s="119">
        <f>SUMIF($E$4:$E$136,"410",$DN$4:$DN$136)</f>
        <v>3347159662</v>
      </c>
      <c r="DO145" s="119">
        <f>SUMIF($E$4:$E$136,"410",$DO$4:$DO$136)</f>
        <v>26119249</v>
      </c>
      <c r="DP145" s="119">
        <f>SUMIF($E$4:$E$136,"410",$DP$4:$DP$136)</f>
        <v>0</v>
      </c>
      <c r="DQ145" s="119">
        <f>SUMIF($E$4:$E$136,"410",$DQ$4:$DQ$136)</f>
        <v>582952079</v>
      </c>
      <c r="DR145" s="119">
        <f>SUMIF($E$4:$E$136,"410",$DR$4:$DR$136)</f>
        <v>0</v>
      </c>
      <c r="DS145" s="119">
        <f>SUMIF($E$4:$E$136,"410",$DS$4:$DS$136)</f>
        <v>195020801</v>
      </c>
      <c r="DT145" s="119">
        <f>SUMIF($E$4:$E$136,"410",$DT$4:$DT$136)</f>
        <v>0</v>
      </c>
      <c r="DU145" s="119">
        <f>SUMIF($E$4:$E$136,"410",$DU$4:$DU$136)</f>
        <v>305915394</v>
      </c>
      <c r="DW145" t="s">
        <v>405</v>
      </c>
      <c r="DX145" s="31">
        <f>+G144</f>
        <v>748000000</v>
      </c>
      <c r="DY145" s="31">
        <f>+CA144</f>
        <v>70196982</v>
      </c>
      <c r="DZ145" s="284">
        <f>+BZ144</f>
        <v>9.3846232620320852E-2</v>
      </c>
    </row>
    <row r="146" spans="3:130" ht="14.25" customHeight="1" x14ac:dyDescent="0.3">
      <c r="C146" s="122"/>
      <c r="D146" s="123" t="s">
        <v>387</v>
      </c>
      <c r="E146" s="103">
        <v>510</v>
      </c>
      <c r="F146" s="111"/>
      <c r="G146" s="112">
        <f>SUMIF($E$4:$E$136,"510",$G$4:$G$136)</f>
        <v>2831725581</v>
      </c>
      <c r="H146" s="113">
        <f>SUMIF($E$4:$E$136,"510",$H$4:$H$136)</f>
        <v>0</v>
      </c>
      <c r="I146" s="113">
        <f>SUMIF($E$4:$E$137,"510",$I$4:$I$137)</f>
        <v>1151070473</v>
      </c>
      <c r="J146" s="113">
        <f>SUMIF($E$4:$E$137,"510",$J$4:$J$137)</f>
        <v>80644090</v>
      </c>
      <c r="K146" s="112">
        <f>SUMIF($E$4:$E$136,"510",$K$4:$K$136)</f>
        <v>0</v>
      </c>
      <c r="L146" s="111">
        <f>SUMIF($E$4:$E$136,"510",$L$4:$L$136)</f>
        <v>0</v>
      </c>
      <c r="M146" s="111">
        <f>SUMIF($E$4:$E$136,"510",$M$4:$M$136)</f>
        <v>0</v>
      </c>
      <c r="N146" s="111">
        <f>SUMIF($E$4:$E$136,"510",$N$4:$N$136)</f>
        <v>0</v>
      </c>
      <c r="O146" s="111">
        <f>SUMIF($E$4:$E$136,"510",$O$4:$O$136)</f>
        <v>0</v>
      </c>
      <c r="P146" s="111">
        <f>SUMIF($E$4:$E$136,"510",$P$4:$P$136)</f>
        <v>0</v>
      </c>
      <c r="Q146" s="111">
        <f>SUMIF($E$4:$E$136,"510",$Q$4:$Q$136)</f>
        <v>0</v>
      </c>
      <c r="R146" s="111">
        <f>SUMIF($E$4:$E$136,"510",$R$4:$R$136)</f>
        <v>0</v>
      </c>
      <c r="S146" s="111">
        <f>SUMIF($E$4:$E$136,"510",$S$4:$S$136)</f>
        <v>0</v>
      </c>
      <c r="T146" s="111">
        <f>SUMIF($E$4:$E$136,"510",$T$4:$T$136)</f>
        <v>0</v>
      </c>
      <c r="U146" s="111">
        <f>SUMIF($E$4:$E$136,"510",$U$4:$U$136)</f>
        <v>0</v>
      </c>
      <c r="V146" s="111">
        <f>SUMIF($E$4:$E$136,"510",$V$4:$V$136)</f>
        <v>0</v>
      </c>
      <c r="W146" s="111">
        <f>SUMIF($E$4:$E$136,"510",$W$4:$W$136)</f>
        <v>236000000</v>
      </c>
      <c r="X146" s="111">
        <f>SUMIF($E$4:$E$136,"510",$X$4:$X$136)</f>
        <v>137000000</v>
      </c>
      <c r="Y146" s="111">
        <f>SUMIF($E$4:$E$136,"510",$Y$4:$Y$136)</f>
        <v>0</v>
      </c>
      <c r="Z146" s="111">
        <f>SUMIF($E$4:$E$136,"510",$Z$4:$Z$136)</f>
        <v>0</v>
      </c>
      <c r="AA146" s="111"/>
      <c r="AB146" s="111">
        <f>SUMIF($E$4:$E$136,"510",$AB$4:$AB$136)</f>
        <v>972811018</v>
      </c>
      <c r="AC146" s="111">
        <f>SUMIF($E$4:$E$136,"510",$AC$4:$AC$136)</f>
        <v>254200000</v>
      </c>
      <c r="AD146" s="114">
        <f t="shared" si="151"/>
        <v>0.40898946839015754</v>
      </c>
      <c r="AE146" s="112">
        <f>SUMIF($E$4:$E$136,"510",$AE$4:$AE$136)</f>
        <v>1158145940</v>
      </c>
      <c r="AF146" s="112">
        <f>SUMIF($E$4:$E$136,"510",$AF$4:$AF$136)</f>
        <v>0</v>
      </c>
      <c r="AG146" s="112">
        <f>SUMIF($E$4:$E$136,"510",$AG$4:$AG$136)</f>
        <v>1005488816</v>
      </c>
      <c r="AH146" s="112">
        <f>SUMIF($E$4:$E$136,"510",$AH$4:$AH$136)</f>
        <v>0</v>
      </c>
      <c r="AI146" s="112">
        <f>SUMIF($E$4:$E$136,"510",$AI$4:$AI$136)</f>
        <v>0</v>
      </c>
      <c r="AJ146" s="112">
        <f>SUMIF($E$4:$E$136,"510",$AJ$4:$AJ$136)</f>
        <v>0</v>
      </c>
      <c r="AK146" s="112">
        <f>SUMIF($E$4:$E$136,"510",$AK$4:$AK$136)</f>
        <v>0</v>
      </c>
      <c r="AL146" s="112">
        <f>SUMIF($E$4:$E$136,"510",$AL$4:$AL$136)</f>
        <v>0</v>
      </c>
      <c r="AM146" s="112">
        <f>SUMIF($E$4:$E$136,"510",$AM$4:$AM$136)</f>
        <v>0</v>
      </c>
      <c r="AN146" s="112">
        <f>SUMIF($E$4:$E$136,"510",$AN$4:$AN$136)</f>
        <v>0</v>
      </c>
      <c r="AO146" s="112">
        <f>SUMIF($E$4:$E$136,"510",$AO$4:$AO$136)</f>
        <v>0</v>
      </c>
      <c r="AP146" s="112">
        <f>SUMIF($E$4:$E$136,"510",$AP$4:$AP$136)</f>
        <v>0</v>
      </c>
      <c r="AQ146" s="112">
        <f>SUMIF($E$4:$E$136,"510",$AQ$4:$AQ$136)</f>
        <v>0</v>
      </c>
      <c r="AR146" s="112">
        <f>SUMIF($E$4:$E$136,"510",$AR$4:$AR$136)</f>
        <v>0</v>
      </c>
      <c r="AS146" s="112">
        <f>SUMIF($E$4:$E$136,"510",$AS$4:$AS$136)</f>
        <v>0</v>
      </c>
      <c r="AT146" s="112">
        <f>SUMIF($E$4:$E$136,"510",$AT$4:$AT$136)</f>
        <v>0</v>
      </c>
      <c r="AU146" s="112">
        <f>SUMIF($E$4:$E$136,"510",$AU$4:$AU$136)</f>
        <v>66675820</v>
      </c>
      <c r="AV146" s="112">
        <f>SUMIF($E$4:$E$136,"510",$AV$4:$AV$136)</f>
        <v>0</v>
      </c>
      <c r="AW146" s="112">
        <f>SUMIF($E$4:$E$136,"510",$AW$4:$AW$136)</f>
        <v>0</v>
      </c>
      <c r="AX146" s="112">
        <f>SUMIF($E$4:$E$136,"510",$AX$4:$AX$136)</f>
        <v>0</v>
      </c>
      <c r="AY146" s="112">
        <f>SUMIF($E$4:$E$136," 510",$AY$4:$AY$136)</f>
        <v>0</v>
      </c>
      <c r="AZ146" s="112"/>
      <c r="BA146" s="112">
        <f>SUMIF($E$4:$E$136,"510",$BA$4:$BA$136)</f>
        <v>85981304</v>
      </c>
      <c r="BB146" s="97">
        <f t="shared" si="152"/>
        <v>0.5910105316098424</v>
      </c>
      <c r="BC146" s="24">
        <f t="shared" si="153"/>
        <v>1673579641</v>
      </c>
      <c r="BD146" s="115">
        <f>SUMIF($E$4:$E$136,"510",$BD$4:$BD$136)</f>
        <v>0</v>
      </c>
      <c r="BE146" s="115">
        <f>SUMIF($E$4:$E$136,"510",$BE$4:$BE$136)</f>
        <v>145581657</v>
      </c>
      <c r="BF146" s="115">
        <f>SUMIF($E$4:$E$136,"510",$BF$4:$BF$136)</f>
        <v>80644090</v>
      </c>
      <c r="BG146" s="115">
        <f>SUMIF($E$4:$E$136,"510",$BG$4:$BG$136)</f>
        <v>0</v>
      </c>
      <c r="BH146" s="115">
        <f>SUMIF($E$4:$E$136,"510",$BH$4:$BH$136)</f>
        <v>0</v>
      </c>
      <c r="BI146" s="115">
        <f>SUMIF($E$4:$E$136,"510",$BI$4:$BI$136)</f>
        <v>0</v>
      </c>
      <c r="BJ146" s="115">
        <f>SUMIF($E$4:$E$136,"510",$BJ$4:$BJ$136)</f>
        <v>0</v>
      </c>
      <c r="BK146" s="115">
        <f>SUMIF($E$4:$E$136,"510",$BK$4:$BK$136)</f>
        <v>0</v>
      </c>
      <c r="BL146" s="115">
        <f>SUMIF($E$4:$E$136,"510",$BL$4:$BL$136)</f>
        <v>0</v>
      </c>
      <c r="BM146" s="115">
        <f>SUMIF($E$4:$E$136,"510",$BM$4:$BM$136)</f>
        <v>0</v>
      </c>
      <c r="BN146" s="115">
        <f>SUMIF($E$4:$E$136,"510",$BN$4:$BN$136)</f>
        <v>0</v>
      </c>
      <c r="BO146" s="115">
        <f>SUMIF($E$4:$E$136,"510",$BO$4:$BO$136)</f>
        <v>0</v>
      </c>
      <c r="BP146" s="115">
        <f>SUMIF($E$4:$E$136,"510",$BP$4:$BP$136)</f>
        <v>0</v>
      </c>
      <c r="BQ146" s="115">
        <f>SUMIF($E$4:$E$136,"510",$BQ$4:$BQ$136)</f>
        <v>0</v>
      </c>
      <c r="BR146" s="115">
        <f>SUMIF($E$4:$E$136,"510",$BR$4:$BR$136)</f>
        <v>0</v>
      </c>
      <c r="BS146" s="115">
        <f>SUMIF($E$4:$E$136,"510",$BS$4:$BS$136)</f>
        <v>169324180</v>
      </c>
      <c r="BT146" s="115">
        <f>SUMIF($E$4:$E$136,"510",$BT$4:$BT$136)</f>
        <v>137000000</v>
      </c>
      <c r="BU146" s="115">
        <f>SUMIF($E$4:$E$136,"510",$BU$4:$BU$136)</f>
        <v>0</v>
      </c>
      <c r="BV146" s="115">
        <f>SUMIF($E$4:$E$136,"510",$BV$4:$BV$136)</f>
        <v>0</v>
      </c>
      <c r="BW146" s="115">
        <f>SUMIF($E$4:$E$136,"510",$BW$4:$BW$136)</f>
        <v>0</v>
      </c>
      <c r="BX146" s="115">
        <f>SUMIF($E$4:$E$136,"510",$BX$4:$BX$136)</f>
        <v>972811018</v>
      </c>
      <c r="BY146" s="116">
        <f>SUMIF($E$4:$E$136,"510",$BY$4:$BY$136)</f>
        <v>168218696</v>
      </c>
      <c r="BZ146" s="117">
        <f t="shared" si="154"/>
        <v>0.16154914023782307</v>
      </c>
      <c r="CA146" s="24">
        <f t="shared" si="155"/>
        <v>457462833</v>
      </c>
      <c r="CB146" s="112">
        <f>SUMIF($E$4:$E$136,"510",$CB$4:$CB$136)</f>
        <v>0</v>
      </c>
      <c r="CC146" s="112">
        <f>SUMIF($E$4:$E$136,"510",$CC$4:$CC$136)</f>
        <v>376409055</v>
      </c>
      <c r="CD146" s="112">
        <f>SUMIF($E$4:$E$136,"510",$CD$4:$CD$136)</f>
        <v>0</v>
      </c>
      <c r="CE146" s="112">
        <f>SUMIF($E$4:$E$136,"510",$CE$4:$CE$136)</f>
        <v>0</v>
      </c>
      <c r="CF146" s="112">
        <f>SUMIF($E$4:$E$136,"510",$CF$4:$CF$136)</f>
        <v>0</v>
      </c>
      <c r="CG146" s="112">
        <f>SUMIF($E$4:$E$136,"510",$CG$4:$CG$136)</f>
        <v>0</v>
      </c>
      <c r="CH146" s="112">
        <f>SUMIF($E$4:$E$136,"510",$CH$4:$CH$136)</f>
        <v>0</v>
      </c>
      <c r="CI146" s="112">
        <f>SUMIF($E$4:$E$136,"510",$CI$4:$CI$136)</f>
        <v>0</v>
      </c>
      <c r="CJ146" s="112">
        <f>SUMIF($E$4:$E$136,"510",$CJ$4:$CJ$136)</f>
        <v>0</v>
      </c>
      <c r="CK146" s="112">
        <f>SUMIF($E$4:$E$136,"510",$CK$4:$CK$136)</f>
        <v>0</v>
      </c>
      <c r="CL146" s="112">
        <f>SUMIF($E$4:$E$136,"510",$CL$4:$CL$136)</f>
        <v>0</v>
      </c>
      <c r="CM146" s="112">
        <f>SUMIF($E$4:$E$136,"510",$CM$4:$CM$136)</f>
        <v>0</v>
      </c>
      <c r="CN146" s="112">
        <f>SUMIF($E$4:$E$136,"510",$CN$4:$CN$136)</f>
        <v>0</v>
      </c>
      <c r="CO146" s="112">
        <f>SUMIF($E$4:$E$136,"510",$CO$4:$CO$136)</f>
        <v>0</v>
      </c>
      <c r="CP146" s="112">
        <f>SUMIF($E$4:$E$136,"510",$CP$4:$CP$136)</f>
        <v>0</v>
      </c>
      <c r="CQ146" s="112">
        <f>SUMIF($E$4:$E$136,"510",$CQ$4:$CQ$136)</f>
        <v>26182476</v>
      </c>
      <c r="CR146" s="112">
        <f>SUMIF($E$4:$E$136,"510",$CR$4:$CR$136)</f>
        <v>0</v>
      </c>
      <c r="CS146" s="112">
        <f>SUMIF($E$4:$E$136,"510",$CS$4:$CS$136)</f>
        <v>0</v>
      </c>
      <c r="CT146" s="112">
        <f>SUMIF($E$4:$E$136,"510",$CT$4:$CT$136)</f>
        <v>0</v>
      </c>
      <c r="CU146" s="112">
        <f>SUMIF($E$4:$E$136,"510",$CU$4:$CU$136)</f>
        <v>0</v>
      </c>
      <c r="CV146" s="118"/>
      <c r="CW146" s="118">
        <f>SUMIF($E$4:$E$136,"510",$CW$4:$CW$136)</f>
        <v>54871302</v>
      </c>
      <c r="CX146" s="21">
        <f t="shared" si="156"/>
        <v>0.83845085976217693</v>
      </c>
      <c r="CY146" s="24">
        <f t="shared" si="157"/>
        <v>2374262748</v>
      </c>
      <c r="CZ146" s="115">
        <f>SUMIF($E$4:$E$136,"510",$CZ$4:$CZ$136)</f>
        <v>0</v>
      </c>
      <c r="DA146" s="115">
        <f>SUMIF($E$4:$E$136,"510",$DA$4:$DA$136)</f>
        <v>774661418</v>
      </c>
      <c r="DB146" s="115">
        <f>SUMIF($E$4:$E$136,"510",$DB$4:$DB$136)</f>
        <v>80644090</v>
      </c>
      <c r="DC146" s="115">
        <f>SUMIF($E$4:$E$136,"510",$DC$4:$DC$136)</f>
        <v>0</v>
      </c>
      <c r="DD146" s="115">
        <f>SUMIF($E$4:$E$136,"510",$DD$4:$DD$136)</f>
        <v>0</v>
      </c>
      <c r="DE146" s="115">
        <f>SUMIF($E$4:$E$136,"510",$DE$4:$DE$136)</f>
        <v>0</v>
      </c>
      <c r="DF146" s="115">
        <f>SUMIF($E$4:$E$136,"510",$DF$4:$DF$136)</f>
        <v>0</v>
      </c>
      <c r="DG146" s="115">
        <f>SUMIF($E$4:$E$136,"510",$DG$4:$DG$136)</f>
        <v>0</v>
      </c>
      <c r="DH146" s="115">
        <f>SUMIF($E$4:$E$136,"510",$DH$4:$DH$136)</f>
        <v>0</v>
      </c>
      <c r="DI146" s="119">
        <f>SUMIF($E$4:$E$136,"510",$DI$4:$DI$136)</f>
        <v>0</v>
      </c>
      <c r="DJ146" s="119">
        <f>SUMIF($E$4:$E$136,"510",$DJ$4:$DJ$136)</f>
        <v>0</v>
      </c>
      <c r="DK146" s="119">
        <f>SUMIF($E$4:$E$136,"510",$DK$4:$DK$136)</f>
        <v>0</v>
      </c>
      <c r="DL146" s="119">
        <f>SUMIF($E$4:$E$136,"510",$DL$4:$DL$136)</f>
        <v>0</v>
      </c>
      <c r="DM146" s="119">
        <f>SUMIF($E$4:$E$136,"510",$DM$4:$DM$136)</f>
        <v>0</v>
      </c>
      <c r="DN146" s="119">
        <f>SUMIF($E$4:$E$136,"510",$DN$4:$DN$136)</f>
        <v>0</v>
      </c>
      <c r="DO146" s="119">
        <f>SUMIF($E$4:$E$136,"510",$DO$4:$DO$136)</f>
        <v>209817524</v>
      </c>
      <c r="DP146" s="119">
        <f>SUMIF($E$4:$E$136,"510",$DP$4:$DP$136)</f>
        <v>137000000</v>
      </c>
      <c r="DQ146" s="119">
        <f>SUMIF($E$4:$E$136,"510",$DQ$4:$DQ$136)</f>
        <v>0</v>
      </c>
      <c r="DR146" s="119">
        <f>SUMIF($E$4:$E$136,"510",$DR$4:$DR$136)</f>
        <v>0</v>
      </c>
      <c r="DS146" s="119">
        <f>SUMIF($E$4:$E$136,"510",$DS$4:$DS$136)</f>
        <v>0</v>
      </c>
      <c r="DT146" s="119">
        <f>SUMIF($E$4:$E$136,"510",$DT$4:$DT$136)</f>
        <v>972811018</v>
      </c>
      <c r="DU146" s="119">
        <f>SUMIF($E$4:$E$136,"510",$DU$4:$DU$136)</f>
        <v>199328698</v>
      </c>
      <c r="DW146" t="s">
        <v>406</v>
      </c>
      <c r="DX146" s="31">
        <f>+G145</f>
        <v>7834200466</v>
      </c>
      <c r="DY146" s="31">
        <f>+CA145</f>
        <v>458193494</v>
      </c>
      <c r="DZ146" s="284">
        <f>+BZ145</f>
        <v>5.8486312162745212E-2</v>
      </c>
    </row>
    <row r="147" spans="3:130" x14ac:dyDescent="0.3">
      <c r="C147" s="122"/>
      <c r="D147" s="110" t="s">
        <v>388</v>
      </c>
      <c r="E147" s="103">
        <v>520</v>
      </c>
      <c r="F147" s="111"/>
      <c r="G147" s="112">
        <f>SUMIF($E$4:$E$136,"520",$G$4:$G$136)</f>
        <v>4006824095</v>
      </c>
      <c r="H147" s="113">
        <f>SUMIF($E$4:$E$136,"520",$H$4:$H$136)</f>
        <v>0</v>
      </c>
      <c r="I147" s="113">
        <f>SUMIF($E$4:$E$136,"520",$I$4:$I$136)</f>
        <v>835000000</v>
      </c>
      <c r="J147" s="113">
        <f>SUMIF($E$4:$E$137,"520",$J$4:$J$137)</f>
        <v>0</v>
      </c>
      <c r="K147" s="112">
        <f>SUMIF($E$4:$E$136,"520",$K$4:$K$136)</f>
        <v>0</v>
      </c>
      <c r="L147" s="111">
        <f>SUMIF($E$4:$E$136,"520",$L$4:$L$136)</f>
        <v>0</v>
      </c>
      <c r="M147" s="111">
        <f>SUMIF($E$4:$E$136,"520",$M$4:$M$136)</f>
        <v>0</v>
      </c>
      <c r="N147" s="111">
        <f>SUMIF($E$4:$E$136,"520",$N$4:$N$136)</f>
        <v>0</v>
      </c>
      <c r="O147" s="111">
        <f>SUMIF($E$4:$E$136,"520",$O$4:$O$136)</f>
        <v>0</v>
      </c>
      <c r="P147" s="111">
        <f>SUMIF($E$4:$E$136,"520",$P$4:$P$136)</f>
        <v>0</v>
      </c>
      <c r="Q147" s="111">
        <f>SUMIF($E$4:$E$136,"520",$Q$4:$Q$136)</f>
        <v>0</v>
      </c>
      <c r="R147" s="111">
        <f>SUMIF($E$4:$E$136,"520",$R$4:$R$136)</f>
        <v>0</v>
      </c>
      <c r="S147" s="111">
        <f>SUMIF($E$4:$E$136,"520",$S$4:$S$136)</f>
        <v>0</v>
      </c>
      <c r="T147" s="111">
        <f>SUMIF($E$4:$E$136,"520",$T$4:$T$136)</f>
        <v>0</v>
      </c>
      <c r="U147" s="111">
        <f>SUMIF($E$4:$E$136,"520",$U$4:$U$136)</f>
        <v>0</v>
      </c>
      <c r="V147" s="111">
        <f>SUMIF($E$4:$E$136,"520",$V$4:$V$136)</f>
        <v>2115618253</v>
      </c>
      <c r="W147" s="111">
        <f>SUMIF($E$4:$E$136,"520",$W$4:$W$136)</f>
        <v>312000000</v>
      </c>
      <c r="X147" s="111">
        <f>SUMIF($E$4:$E$136,"520",$X$4:$X$136)</f>
        <v>80000000</v>
      </c>
      <c r="Y147" s="111">
        <f>SUMIF($E$4:$E$136,"520",$Y$4:$Y$136)</f>
        <v>0</v>
      </c>
      <c r="Z147" s="111">
        <f>SUMIF($E$4:$E$127,"520",$Z$4:$Z$127)</f>
        <v>0</v>
      </c>
      <c r="AA147" s="111"/>
      <c r="AB147" s="111">
        <f>SUMIF($E$4:$E$136,"520",$AB$4:$AB$136)</f>
        <v>0</v>
      </c>
      <c r="AC147" s="111">
        <f>SUMIF($E$4:$E$136,"520",$AC$4:$AC$136)</f>
        <v>664205842</v>
      </c>
      <c r="AD147" s="114">
        <f t="shared" si="151"/>
        <v>0.22666908690435036</v>
      </c>
      <c r="AE147" s="112">
        <f>SUMIF($E$4:$E$136,"520",$AE$4:$AE$136)</f>
        <v>908223159</v>
      </c>
      <c r="AF147" s="112">
        <f>SUMIF($E$4:$E$136,"520",$AF$4:$AF$136)</f>
        <v>0</v>
      </c>
      <c r="AG147" s="112">
        <f>SUMIF($E$4:$E$136,"520",$AG$4:$AG$136)</f>
        <v>382814886</v>
      </c>
      <c r="AH147" s="112">
        <f>SUMIF($E$4:$E$136,"520",$AH$4:$AH$136)</f>
        <v>0</v>
      </c>
      <c r="AI147" s="112">
        <f>SUMIF($E$4:$E$136,"520",$AI$4:$AI$136)</f>
        <v>0</v>
      </c>
      <c r="AJ147" s="112">
        <f>SUMIF($E$4:$E$136,"520",$AJ$4:$AJ$136)</f>
        <v>0</v>
      </c>
      <c r="AK147" s="112">
        <f>SUMIF($E$4:$E$136,"520",$AK$4:$AK$136)</f>
        <v>0</v>
      </c>
      <c r="AL147" s="112">
        <f>SUMIF($E$4:$E$136,"520",$AL$4:$AL$136)</f>
        <v>0</v>
      </c>
      <c r="AM147" s="112">
        <f>SUMIF($E$4:$E$136,"520",$AM$4:$AM$136)</f>
        <v>0</v>
      </c>
      <c r="AN147" s="112">
        <f>SUMIF($E$4:$E$136,"520",$AN$4:$AN$136)</f>
        <v>0</v>
      </c>
      <c r="AO147" s="112">
        <f>SUMIF($E$4:$E$136,"520",$AO$4:$AO$136)</f>
        <v>0</v>
      </c>
      <c r="AP147" s="112">
        <f>SUMIF($E$4:$E$136,"520",$AP$4:$AP$136)</f>
        <v>0</v>
      </c>
      <c r="AQ147" s="112">
        <f>SUMIF($E$4:$E$136,"520",$AQ$4:$AQ$136)</f>
        <v>0</v>
      </c>
      <c r="AR147" s="112">
        <f>SUMIF($E$4:$E$136,"520",$AR$4:$AR$136)</f>
        <v>0</v>
      </c>
      <c r="AS147" s="112">
        <f>SUMIF($E$4:$E$136,"520",$AS$4:$AS$136)</f>
        <v>0</v>
      </c>
      <c r="AT147" s="112">
        <f>SUMIF($E$4:$E$136,"520",$AT$4:$AT$136)</f>
        <v>13209647</v>
      </c>
      <c r="AU147" s="112">
        <f>SUMIF($E$4:$E$136,"520",$AU$4:$AU$136)</f>
        <v>72822283</v>
      </c>
      <c r="AV147" s="112">
        <f>SUMIF($E$4:$E$136,"520",$AV$4:$AV$136)</f>
        <v>0</v>
      </c>
      <c r="AW147" s="112">
        <f>SUMIF($E$4:$E$136,"520",$AW$4:$AW$136)</f>
        <v>0</v>
      </c>
      <c r="AX147" s="112">
        <f>SUMIF($E$4:$E$136,"520",$AX$4:$AX$136)</f>
        <v>0</v>
      </c>
      <c r="AY147" s="112">
        <f>SUMIF($E$4:$E$136,"520",$AY$4:$AY$136)</f>
        <v>0</v>
      </c>
      <c r="AZ147" s="112"/>
      <c r="BA147" s="112">
        <f>SUMIF($E$4:$E$136,"520",$BA$4:$BA$136)</f>
        <v>439376343</v>
      </c>
      <c r="BB147" s="97">
        <f t="shared" si="152"/>
        <v>0.77333091309564961</v>
      </c>
      <c r="BC147" s="24">
        <f t="shared" si="153"/>
        <v>3098600936</v>
      </c>
      <c r="BD147" s="115">
        <f>SUMIF($E$4:$E$136,"520",$BD$4:$BD$136)</f>
        <v>0</v>
      </c>
      <c r="BE147" s="115">
        <f>SUMIF($E$4:$E$136,"520",$BE$4:$BE$136)</f>
        <v>452185114</v>
      </c>
      <c r="BF147" s="115">
        <f>SUMIF($E$4:$E$136,"520",$BF$4:$BF$136)</f>
        <v>0</v>
      </c>
      <c r="BG147" s="115">
        <f>SUMIF($E$4:$E$136,"520",$BG$4:$BG$136)</f>
        <v>0</v>
      </c>
      <c r="BH147" s="115">
        <f>SUMIF($E$4:$E$136,"520",$BH$4:$BH$136)</f>
        <v>0</v>
      </c>
      <c r="BI147" s="115">
        <f>SUMIF($E$4:$E$136,"520",$BI$4:$BI$136)</f>
        <v>0</v>
      </c>
      <c r="BJ147" s="115">
        <f>SUMIF($E$4:$E$136,"520",$BJ$4:$BJ$136)</f>
        <v>0</v>
      </c>
      <c r="BK147" s="115">
        <f>SUMIF($E$4:$E$136,"520",$BK$4:$BK$136)</f>
        <v>0</v>
      </c>
      <c r="BL147" s="115">
        <f>SUMIF($E$4:$E$136,"520",$BL$4:$BL$136)</f>
        <v>0</v>
      </c>
      <c r="BM147" s="115">
        <f>SUMIF($E$4:$E$136,"520",$BM$4:$BM$136)</f>
        <v>0</v>
      </c>
      <c r="BN147" s="115">
        <f>SUMIF($E$4:$E$136,"520",$BN$4:$BN$136)</f>
        <v>0</v>
      </c>
      <c r="BO147" s="115">
        <f>SUMIF($E$4:$E$136,"520",$BO$4:$BO$136)</f>
        <v>0</v>
      </c>
      <c r="BP147" s="115">
        <f>SUMIF($E$4:$E$136,"520",$BP$4:$BP$136)</f>
        <v>0</v>
      </c>
      <c r="BQ147" s="115">
        <f>SUMIF($E$4:$E$136,"520",$BQ$4:$BQ$136)</f>
        <v>0</v>
      </c>
      <c r="BR147" s="115">
        <f>SUMIF($E$4:$E$136,"520",$BR$4:$BR$136)</f>
        <v>2102408606</v>
      </c>
      <c r="BS147" s="115">
        <f>SUMIF($E$4:$E$136,"520",$BS$4:$BS$136)</f>
        <v>239177717</v>
      </c>
      <c r="BT147" s="115">
        <f>SUMIF($E$4:$E$136,"520",$BT$4:$BT$136)</f>
        <v>80000000</v>
      </c>
      <c r="BU147" s="115">
        <f>SUMIF($E$4:$E$136,"520",$BU$4:$BU$136)</f>
        <v>0</v>
      </c>
      <c r="BV147" s="115">
        <f>SUMIF($E$4:$E$136,"520",$BV$4:$BV$136)</f>
        <v>0</v>
      </c>
      <c r="BW147" s="115">
        <f>SUMIF($E$4:$E$136,"520",$BW$4:$BW$136)</f>
        <v>0</v>
      </c>
      <c r="BX147" s="115">
        <f>SUMIF($E$4:$E$136,"520",$BX$4:$BX$136)</f>
        <v>0</v>
      </c>
      <c r="BY147" s="116">
        <f>SUMIF($E$4:$E$136,"520",$BY$4:$BY$136)</f>
        <v>224829499</v>
      </c>
      <c r="BZ147" s="117">
        <f t="shared" si="154"/>
        <v>0.16800871738792916</v>
      </c>
      <c r="CA147" s="24">
        <f t="shared" si="155"/>
        <v>673181377</v>
      </c>
      <c r="CB147" s="112">
        <f>SUMIF($E$4:$E$136,"520",$CB$4:$CB$136)</f>
        <v>0</v>
      </c>
      <c r="CC147" s="112">
        <f>SUMIF($E$4:$E$136,"520",$CC$4:$CC$136)</f>
        <v>359377055</v>
      </c>
      <c r="CD147" s="112">
        <f>SUMIF($E$4:$E$136,"520",$CD$4:$CD$136)</f>
        <v>0</v>
      </c>
      <c r="CE147" s="112">
        <f>SUMIF($E$4:$E$136,"520",$CE$4:$CE$136)</f>
        <v>0</v>
      </c>
      <c r="CF147" s="112">
        <f>SUMIF($E$4:$E$136,"520",$CF$4:$CF$136)</f>
        <v>0</v>
      </c>
      <c r="CG147" s="112">
        <f>SUMIF($E$4:$E$136,"520",$CG$4:$CG$136)</f>
        <v>0</v>
      </c>
      <c r="CH147" s="112">
        <f>SUMIF($E$4:$E$136,"520",$CH$4:$CH$136)</f>
        <v>0</v>
      </c>
      <c r="CI147" s="112">
        <f>SUMIF($E$4:$E$136,"520",$CI$4:$CI$136)</f>
        <v>0</v>
      </c>
      <c r="CJ147" s="112">
        <f>SUMIF($E$4:$E$136,"520",$CJ$4:$CJ$136)</f>
        <v>0</v>
      </c>
      <c r="CK147" s="112">
        <f>SUMIF($E$4:$E$136,"520",$CK$4:$CK$136)</f>
        <v>0</v>
      </c>
      <c r="CL147" s="112">
        <f>SUMIF($E$4:$E$136,"520",$CL$4:$CL$136)</f>
        <v>0</v>
      </c>
      <c r="CM147" s="112">
        <f>SUMIF($E$4:$E$136,"520",$CM$4:$CM$136)</f>
        <v>0</v>
      </c>
      <c r="CN147" s="112">
        <f>SUMIF($E$4:$E$136,"520",$CN$4:$CN$136)</f>
        <v>0</v>
      </c>
      <c r="CO147" s="112">
        <f>SUMIF($E$4:$E$136,"520",$CO$4:$CO$136)</f>
        <v>0</v>
      </c>
      <c r="CP147" s="112">
        <f>SUMIF($E$4:$E$136,"520",$CP$4:$CP$136)</f>
        <v>5160000</v>
      </c>
      <c r="CQ147" s="112">
        <f>SUMIF($E$4:$E$136,"520",$CQ$4:$CQ$136)</f>
        <v>69001412</v>
      </c>
      <c r="CR147" s="112">
        <f>SUMIF($E$4:$E$136,"520",$CR$4:$CR$136)</f>
        <v>0</v>
      </c>
      <c r="CS147" s="112">
        <f>SUMIF($E$4:$E$136,"520",$CS$4:$CS$136)</f>
        <v>0</v>
      </c>
      <c r="CT147" s="112">
        <f>SUMIF($E$4:$E$136,"520",$CT$4:$CT$136)</f>
        <v>0</v>
      </c>
      <c r="CU147" s="112">
        <f>SUMIF($E$4:$E$136,"520",$CU$4:$CU$136)</f>
        <v>0</v>
      </c>
      <c r="CV147" s="118"/>
      <c r="CW147" s="118">
        <f>SUMIF($E$4:$E$136,"520",$CW$4:$CW$136)</f>
        <v>239642910</v>
      </c>
      <c r="CX147" s="21">
        <f t="shared" si="156"/>
        <v>0.83199128261207078</v>
      </c>
      <c r="CY147" s="24">
        <f t="shared" si="157"/>
        <v>3333642718</v>
      </c>
      <c r="CZ147" s="115">
        <f>SUMIF($E$4:$E$136,"520",$CZ$4:$CZ$136)</f>
        <v>0</v>
      </c>
      <c r="DA147" s="115">
        <f>SUMIF($E$4:$E$136,"520",$DA$4:$DA$136)</f>
        <v>475622945</v>
      </c>
      <c r="DB147" s="115">
        <f>SUMIF($E$4:$E$136,"520",$DB$4:$DB$136)</f>
        <v>0</v>
      </c>
      <c r="DC147" s="115">
        <f>SUMIF($E$4:$E$136,"520",$DC$4:$DC$136)</f>
        <v>0</v>
      </c>
      <c r="DD147" s="115">
        <f>SUMIF($E$4:$E$136,"520",$DD$4:$DD$136)</f>
        <v>0</v>
      </c>
      <c r="DE147" s="115">
        <f>SUMIF($E$4:$E$136,"520",$DE$4:$DE$136)</f>
        <v>0</v>
      </c>
      <c r="DF147" s="115">
        <f>SUMIF($E$4:$E$136,"520",$DF$4:$DF$136)</f>
        <v>0</v>
      </c>
      <c r="DG147" s="115">
        <f>SUMIF($E$4:$E$136,"520",$DG$4:$DG$136)</f>
        <v>0</v>
      </c>
      <c r="DH147" s="115">
        <f>SUMIF($E$4:$E$136,"520",$DH$4:$DH$136)</f>
        <v>0</v>
      </c>
      <c r="DI147" s="119">
        <f>SUMIF($E$4:$E$136,"520",$DI$4:$DI$136)</f>
        <v>0</v>
      </c>
      <c r="DJ147" s="119">
        <f>SUMIF($E$4:$E$136,"520",$DJ$4:$DJ$136)</f>
        <v>0</v>
      </c>
      <c r="DK147" s="119">
        <f>SUMIF($E$4:$E$136,"520",$DK$4:$DK$136)</f>
        <v>0</v>
      </c>
      <c r="DL147" s="119">
        <f>SUMIF($E$4:$E$136,"520",$DL$4:$DL$136)</f>
        <v>0</v>
      </c>
      <c r="DM147" s="119">
        <f>SUMIF($E$4:$E$136,"520",$DM$4:$DM$136)</f>
        <v>0</v>
      </c>
      <c r="DN147" s="119">
        <f>SUMIF($E$4:$E$136,"520",$DN$4:$DN$136)</f>
        <v>2110458253</v>
      </c>
      <c r="DO147" s="119">
        <f>SUMIF($E$4:$E$136,"520",$DO$4:$DO$136)</f>
        <v>242998588</v>
      </c>
      <c r="DP147" s="119">
        <f>SUMIF($E$4:$E$136,"520",$DP$4:$DP$136)</f>
        <v>80000000</v>
      </c>
      <c r="DQ147" s="119">
        <f>SUMIF($E$4:$E$136,"520",$DQ$4:$DQ$136)</f>
        <v>0</v>
      </c>
      <c r="DR147" s="119">
        <f>SUMIF($E$4:$E$136,"520",$DR$4:$DR$136)</f>
        <v>0</v>
      </c>
      <c r="DS147" s="119">
        <f>SUMIF($E$4:$E$136,"520",$DS$4:$DS$136)</f>
        <v>0</v>
      </c>
      <c r="DT147" s="119">
        <f>SUMIF($E$4:$E$136,"520",$DT$4:$DT$136)</f>
        <v>0</v>
      </c>
      <c r="DU147" s="119">
        <f>SUMIF($E$4:$E$136,"520",$DU$4:$DU$136)</f>
        <v>424562932</v>
      </c>
      <c r="DW147" t="s">
        <v>407</v>
      </c>
      <c r="DX147" s="31">
        <f>+G146</f>
        <v>2831725581</v>
      </c>
      <c r="DY147" s="31">
        <f>+CA146</f>
        <v>457462833</v>
      </c>
      <c r="DZ147" s="284">
        <f>+BZ146</f>
        <v>0.16154914023782307</v>
      </c>
    </row>
    <row r="148" spans="3:130" ht="15" thickBot="1" x14ac:dyDescent="0.35">
      <c r="C148" s="185" t="s">
        <v>389</v>
      </c>
      <c r="D148" s="186"/>
      <c r="E148" s="124"/>
      <c r="F148" s="125"/>
      <c r="G148" s="126">
        <f t="shared" ref="G148:AC148" si="158">SUM(G141:G147)</f>
        <v>38399447377</v>
      </c>
      <c r="H148" s="126">
        <f t="shared" si="158"/>
        <v>344106222</v>
      </c>
      <c r="I148" s="126">
        <f t="shared" si="158"/>
        <v>2969410598</v>
      </c>
      <c r="J148" s="126">
        <f t="shared" si="158"/>
        <v>80644090</v>
      </c>
      <c r="K148" s="126">
        <f t="shared" si="158"/>
        <v>12000000000</v>
      </c>
      <c r="L148" s="126">
        <f t="shared" si="158"/>
        <v>208000000</v>
      </c>
      <c r="M148" s="126">
        <f t="shared" si="158"/>
        <v>244096406</v>
      </c>
      <c r="N148" s="126">
        <f t="shared" si="158"/>
        <v>4077137298</v>
      </c>
      <c r="O148" s="126">
        <f t="shared" si="158"/>
        <v>925630318</v>
      </c>
      <c r="P148" s="126">
        <f t="shared" si="158"/>
        <v>883723421</v>
      </c>
      <c r="Q148" s="126">
        <f t="shared" si="158"/>
        <v>772156723</v>
      </c>
      <c r="R148" s="127">
        <f t="shared" si="158"/>
        <v>701840643</v>
      </c>
      <c r="S148" s="127">
        <f t="shared" si="158"/>
        <v>146274562</v>
      </c>
      <c r="T148" s="126">
        <f t="shared" si="158"/>
        <v>177491556</v>
      </c>
      <c r="U148" s="127">
        <f t="shared" si="158"/>
        <v>243017010</v>
      </c>
      <c r="V148" s="126">
        <f t="shared" si="158"/>
        <v>5673269814</v>
      </c>
      <c r="W148" s="126">
        <f t="shared" si="158"/>
        <v>1161806613</v>
      </c>
      <c r="X148" s="126">
        <f t="shared" si="158"/>
        <v>1736549937</v>
      </c>
      <c r="Y148" s="126">
        <f t="shared" si="158"/>
        <v>687105289</v>
      </c>
      <c r="Z148" s="126">
        <f t="shared" si="158"/>
        <v>1770728185</v>
      </c>
      <c r="AA148" s="126">
        <f t="shared" si="158"/>
        <v>195020801</v>
      </c>
      <c r="AB148" s="126">
        <f t="shared" si="158"/>
        <v>1337681906</v>
      </c>
      <c r="AC148" s="126">
        <f t="shared" si="158"/>
        <v>2063755985</v>
      </c>
      <c r="AD148" s="128">
        <f t="shared" si="151"/>
        <v>0.16960964565602113</v>
      </c>
      <c r="AE148" s="129">
        <f t="shared" ref="AE148:BA148" si="159">SUM(AE141:AE147)</f>
        <v>6512916663</v>
      </c>
      <c r="AF148" s="129">
        <f t="shared" si="159"/>
        <v>328965376</v>
      </c>
      <c r="AG148" s="129">
        <f t="shared" si="159"/>
        <v>1919428827</v>
      </c>
      <c r="AH148" s="129">
        <f t="shared" si="159"/>
        <v>0</v>
      </c>
      <c r="AI148" s="129">
        <f t="shared" si="159"/>
        <v>0</v>
      </c>
      <c r="AJ148" s="129">
        <f t="shared" si="159"/>
        <v>150000000</v>
      </c>
      <c r="AK148" s="129">
        <f t="shared" si="159"/>
        <v>0</v>
      </c>
      <c r="AL148" s="129">
        <f t="shared" si="159"/>
        <v>423022482</v>
      </c>
      <c r="AM148" s="129">
        <f t="shared" si="159"/>
        <v>0</v>
      </c>
      <c r="AN148" s="129">
        <f t="shared" si="159"/>
        <v>0</v>
      </c>
      <c r="AO148" s="129">
        <f t="shared" si="159"/>
        <v>0</v>
      </c>
      <c r="AP148" s="129">
        <f t="shared" si="159"/>
        <v>0</v>
      </c>
      <c r="AQ148" s="129">
        <f t="shared" si="159"/>
        <v>0</v>
      </c>
      <c r="AR148" s="129">
        <f t="shared" si="159"/>
        <v>3567404</v>
      </c>
      <c r="AS148" s="129">
        <f t="shared" si="159"/>
        <v>0</v>
      </c>
      <c r="AT148" s="129">
        <f t="shared" si="159"/>
        <v>894430168</v>
      </c>
      <c r="AU148" s="129">
        <f t="shared" si="159"/>
        <v>324241311</v>
      </c>
      <c r="AV148" s="129">
        <f t="shared" si="159"/>
        <v>0</v>
      </c>
      <c r="AW148" s="129">
        <f t="shared" si="159"/>
        <v>158146881</v>
      </c>
      <c r="AX148" s="129">
        <f t="shared" si="159"/>
        <v>1427316525</v>
      </c>
      <c r="AY148" s="129">
        <f t="shared" si="159"/>
        <v>91899873</v>
      </c>
      <c r="AZ148" s="129"/>
      <c r="BA148" s="129">
        <f t="shared" si="159"/>
        <v>745941532</v>
      </c>
      <c r="BB148" s="130">
        <f t="shared" si="152"/>
        <v>0.8303903543439789</v>
      </c>
      <c r="BC148" s="129">
        <f t="shared" ref="BC148:BY148" si="160">SUM(BC141:BC147)</f>
        <v>31886530714</v>
      </c>
      <c r="BD148" s="129">
        <f t="shared" si="160"/>
        <v>15140846</v>
      </c>
      <c r="BE148" s="129">
        <f t="shared" si="160"/>
        <v>1049981771</v>
      </c>
      <c r="BF148" s="129">
        <f t="shared" si="160"/>
        <v>80644090</v>
      </c>
      <c r="BG148" s="129">
        <f t="shared" si="160"/>
        <v>12000000000</v>
      </c>
      <c r="BH148" s="129">
        <f t="shared" si="160"/>
        <v>58000000</v>
      </c>
      <c r="BI148" s="129">
        <f t="shared" si="160"/>
        <v>244096406</v>
      </c>
      <c r="BJ148" s="129">
        <f t="shared" si="160"/>
        <v>3654114816</v>
      </c>
      <c r="BK148" s="129">
        <f t="shared" si="160"/>
        <v>925630318</v>
      </c>
      <c r="BL148" s="129">
        <f t="shared" si="160"/>
        <v>883723421</v>
      </c>
      <c r="BM148" s="129">
        <f t="shared" si="160"/>
        <v>772156723</v>
      </c>
      <c r="BN148" s="129">
        <f t="shared" si="160"/>
        <v>701840643</v>
      </c>
      <c r="BO148" s="129">
        <f t="shared" si="160"/>
        <v>146274562</v>
      </c>
      <c r="BP148" s="129">
        <f t="shared" si="160"/>
        <v>173924152</v>
      </c>
      <c r="BQ148" s="129">
        <f t="shared" si="160"/>
        <v>243017010</v>
      </c>
      <c r="BR148" s="129">
        <f t="shared" si="160"/>
        <v>4778839646</v>
      </c>
      <c r="BS148" s="129">
        <f t="shared" si="160"/>
        <v>837565302</v>
      </c>
      <c r="BT148" s="129">
        <f t="shared" si="160"/>
        <v>1736549937</v>
      </c>
      <c r="BU148" s="129">
        <f t="shared" si="160"/>
        <v>528958408</v>
      </c>
      <c r="BV148" s="129">
        <f t="shared" si="160"/>
        <v>343411660</v>
      </c>
      <c r="BW148" s="129">
        <f t="shared" si="160"/>
        <v>103120928</v>
      </c>
      <c r="BX148" s="129">
        <f t="shared" si="160"/>
        <v>1291725622</v>
      </c>
      <c r="BY148" s="129">
        <f t="shared" si="160"/>
        <v>1317814453</v>
      </c>
      <c r="BZ148" s="131">
        <f t="shared" si="154"/>
        <v>6.9507698451896915E-2</v>
      </c>
      <c r="CA148" s="132">
        <f t="shared" ref="CA148:CW148" si="161">SUM(CA141:CA147)</f>
        <v>2669057209</v>
      </c>
      <c r="CB148" s="132">
        <f t="shared" si="161"/>
        <v>0</v>
      </c>
      <c r="CC148" s="132">
        <f t="shared" si="161"/>
        <v>1170554029</v>
      </c>
      <c r="CD148" s="132">
        <f t="shared" si="161"/>
        <v>0</v>
      </c>
      <c r="CE148" s="132">
        <f t="shared" si="161"/>
        <v>0</v>
      </c>
      <c r="CF148" s="132">
        <f t="shared" si="161"/>
        <v>139746671</v>
      </c>
      <c r="CG148" s="132">
        <f t="shared" si="161"/>
        <v>0</v>
      </c>
      <c r="CH148" s="132">
        <f t="shared" si="161"/>
        <v>143904798</v>
      </c>
      <c r="CI148" s="132">
        <f t="shared" si="161"/>
        <v>0</v>
      </c>
      <c r="CJ148" s="132">
        <f t="shared" si="161"/>
        <v>0</v>
      </c>
      <c r="CK148" s="132">
        <f t="shared" si="161"/>
        <v>0</v>
      </c>
      <c r="CL148" s="132">
        <f t="shared" si="161"/>
        <v>0</v>
      </c>
      <c r="CM148" s="132">
        <f t="shared" si="161"/>
        <v>0</v>
      </c>
      <c r="CN148" s="132">
        <f t="shared" si="161"/>
        <v>3567404</v>
      </c>
      <c r="CO148" s="132">
        <f t="shared" si="161"/>
        <v>0</v>
      </c>
      <c r="CP148" s="132">
        <f t="shared" si="161"/>
        <v>115651899</v>
      </c>
      <c r="CQ148" s="132">
        <f t="shared" si="161"/>
        <v>221647972</v>
      </c>
      <c r="CR148" s="132">
        <f t="shared" si="161"/>
        <v>0</v>
      </c>
      <c r="CS148" s="132">
        <f t="shared" si="161"/>
        <v>104153210</v>
      </c>
      <c r="CT148" s="132">
        <f t="shared" si="161"/>
        <v>400328178</v>
      </c>
      <c r="CU148" s="132">
        <f t="shared" si="161"/>
        <v>0</v>
      </c>
      <c r="CV148" s="132"/>
      <c r="CW148" s="132">
        <f t="shared" si="161"/>
        <v>369503048</v>
      </c>
      <c r="CX148" s="133">
        <f t="shared" si="156"/>
        <v>0.93049230154810303</v>
      </c>
      <c r="CY148" s="126">
        <f t="shared" ref="CY148:DU148" ca="1" si="162">SUM(CY141:CY147)</f>
        <v>35730390168</v>
      </c>
      <c r="CZ148" s="126">
        <f t="shared" ca="1" si="162"/>
        <v>344106222</v>
      </c>
      <c r="DA148" s="126">
        <f t="shared" si="162"/>
        <v>1798856569</v>
      </c>
      <c r="DB148" s="126">
        <f t="shared" si="162"/>
        <v>80644090</v>
      </c>
      <c r="DC148" s="126">
        <f t="shared" si="162"/>
        <v>12000000000</v>
      </c>
      <c r="DD148" s="126">
        <f t="shared" si="162"/>
        <v>68253329</v>
      </c>
      <c r="DE148" s="126">
        <f t="shared" si="162"/>
        <v>244096406</v>
      </c>
      <c r="DF148" s="126">
        <f t="shared" si="162"/>
        <v>3933232500</v>
      </c>
      <c r="DG148" s="126">
        <f t="shared" si="162"/>
        <v>925630318</v>
      </c>
      <c r="DH148" s="126">
        <f t="shared" si="162"/>
        <v>883723421</v>
      </c>
      <c r="DI148" s="126">
        <f t="shared" si="162"/>
        <v>772156723</v>
      </c>
      <c r="DJ148" s="126">
        <f t="shared" si="162"/>
        <v>701840643</v>
      </c>
      <c r="DK148" s="126">
        <f t="shared" si="162"/>
        <v>146274562</v>
      </c>
      <c r="DL148" s="126">
        <f t="shared" si="162"/>
        <v>173924152</v>
      </c>
      <c r="DM148" s="126">
        <f t="shared" si="162"/>
        <v>243017010</v>
      </c>
      <c r="DN148" s="126">
        <f t="shared" si="162"/>
        <v>5557617915</v>
      </c>
      <c r="DO148" s="126">
        <f t="shared" si="162"/>
        <v>940158641</v>
      </c>
      <c r="DP148" s="126">
        <f t="shared" si="162"/>
        <v>1736549937</v>
      </c>
      <c r="DQ148" s="126">
        <f t="shared" si="162"/>
        <v>582952079</v>
      </c>
      <c r="DR148" s="126">
        <f t="shared" si="162"/>
        <v>1370400007</v>
      </c>
      <c r="DS148" s="126">
        <f t="shared" si="162"/>
        <v>195020801</v>
      </c>
      <c r="DT148" s="126">
        <f t="shared" si="162"/>
        <v>1337681906</v>
      </c>
      <c r="DU148" s="126">
        <f t="shared" si="162"/>
        <v>1694252937</v>
      </c>
      <c r="DW148" t="s">
        <v>408</v>
      </c>
      <c r="DX148" s="31">
        <f>+G147</f>
        <v>4006824095</v>
      </c>
      <c r="DY148" s="31">
        <f>+CA147</f>
        <v>673181377</v>
      </c>
      <c r="DZ148" s="284">
        <f>+BZ147</f>
        <v>0.16800871738792916</v>
      </c>
    </row>
    <row r="149" spans="3:130" ht="15" thickTop="1" x14ac:dyDescent="0.3"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>
        <f t="shared" ref="CZ149:DN149" ca="1" si="163">+CZ139-CZ148</f>
        <v>0</v>
      </c>
      <c r="DA149" s="31">
        <f t="shared" si="163"/>
        <v>0</v>
      </c>
      <c r="DB149" s="31">
        <f t="shared" si="163"/>
        <v>0</v>
      </c>
      <c r="DC149" s="31">
        <f t="shared" si="163"/>
        <v>0</v>
      </c>
      <c r="DD149" s="31">
        <f t="shared" si="163"/>
        <v>0</v>
      </c>
      <c r="DE149" s="31">
        <f t="shared" si="163"/>
        <v>0</v>
      </c>
      <c r="DF149" s="31">
        <f t="shared" si="163"/>
        <v>0</v>
      </c>
      <c r="DG149" s="31">
        <f t="shared" si="163"/>
        <v>0</v>
      </c>
      <c r="DH149" s="31">
        <f t="shared" si="163"/>
        <v>0</v>
      </c>
      <c r="DI149" s="31">
        <f t="shared" si="163"/>
        <v>0</v>
      </c>
      <c r="DJ149" s="31">
        <f t="shared" si="163"/>
        <v>0</v>
      </c>
      <c r="DK149" s="31">
        <f t="shared" si="163"/>
        <v>0</v>
      </c>
      <c r="DL149" s="31">
        <f t="shared" si="163"/>
        <v>0</v>
      </c>
      <c r="DM149" s="31">
        <f t="shared" si="163"/>
        <v>0</v>
      </c>
      <c r="DN149" s="31">
        <f t="shared" si="163"/>
        <v>0</v>
      </c>
      <c r="DO149" s="31">
        <f t="shared" ref="DO149:DU149" si="164">+DO139-DO148</f>
        <v>0</v>
      </c>
      <c r="DP149" s="31">
        <f t="shared" si="164"/>
        <v>0</v>
      </c>
      <c r="DQ149" s="31">
        <f t="shared" si="164"/>
        <v>0</v>
      </c>
      <c r="DR149" s="31">
        <f t="shared" si="164"/>
        <v>0</v>
      </c>
      <c r="DS149" s="31">
        <f t="shared" si="164"/>
        <v>0</v>
      </c>
      <c r="DT149" s="31">
        <f t="shared" si="164"/>
        <v>0</v>
      </c>
      <c r="DU149" s="31">
        <f t="shared" si="164"/>
        <v>0</v>
      </c>
      <c r="DW149" s="281" t="s">
        <v>14</v>
      </c>
      <c r="DX149" s="31">
        <f>+DX142+DX143+DX144+DX145+DX146+DX147+DX148</f>
        <v>38399447377</v>
      </c>
      <c r="DY149" s="31">
        <f>+DY142+DY143+DY144+DY145+DY146+DY147+DY148</f>
        <v>2669057209</v>
      </c>
      <c r="DZ149" s="284">
        <f>+BZ148</f>
        <v>6.9507698451896915E-2</v>
      </c>
    </row>
    <row r="150" spans="3:130" x14ac:dyDescent="0.3">
      <c r="F150" s="134"/>
      <c r="G150" s="31"/>
      <c r="I150" s="135"/>
      <c r="AE150" s="31"/>
      <c r="BB150" s="31"/>
      <c r="BZ150" s="31"/>
      <c r="CA150" s="31"/>
    </row>
    <row r="153" spans="3:130" x14ac:dyDescent="0.3">
      <c r="CA153" s="31"/>
    </row>
    <row r="191" spans="4:30" ht="15.6" x14ac:dyDescent="0.3">
      <c r="D191" s="287" t="s">
        <v>420</v>
      </c>
      <c r="E191" s="288"/>
      <c r="F191" s="288"/>
      <c r="G191" s="288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288"/>
      <c r="AA191" s="288"/>
      <c r="AB191" s="288"/>
      <c r="AC191" s="288"/>
      <c r="AD191" s="289"/>
    </row>
    <row r="192" spans="4:30" ht="57.6" x14ac:dyDescent="0.3">
      <c r="D192" s="290" t="s">
        <v>4</v>
      </c>
      <c r="E192" s="291" t="s">
        <v>417</v>
      </c>
      <c r="F192" s="292" t="s">
        <v>409</v>
      </c>
      <c r="G192" s="293" t="s">
        <v>418</v>
      </c>
      <c r="H192" s="290"/>
      <c r="I192" s="290"/>
      <c r="J192" s="290"/>
      <c r="K192" s="290"/>
      <c r="L192" s="290"/>
      <c r="M192" s="290" t="s">
        <v>410</v>
      </c>
      <c r="N192" s="290"/>
      <c r="O192" s="290"/>
      <c r="P192" s="290"/>
      <c r="Q192" s="290"/>
      <c r="R192" s="290"/>
      <c r="S192" s="290"/>
      <c r="T192" s="290"/>
      <c r="U192" s="290"/>
      <c r="V192" s="290"/>
      <c r="W192" s="290"/>
      <c r="X192" s="290" t="s">
        <v>411</v>
      </c>
      <c r="Y192" s="290" t="s">
        <v>410</v>
      </c>
      <c r="Z192" s="290" t="s">
        <v>412</v>
      </c>
      <c r="AA192" s="290"/>
      <c r="AB192" s="290"/>
      <c r="AC192" s="294" t="s">
        <v>413</v>
      </c>
      <c r="AD192" s="293" t="s">
        <v>419</v>
      </c>
    </row>
    <row r="193" spans="4:30" x14ac:dyDescent="0.3">
      <c r="D193" s="295" t="s">
        <v>39</v>
      </c>
      <c r="E193" s="296">
        <f>+'[3]P. ACCIÓN CONSOLIDADO'!$BX$37</f>
        <v>218794057</v>
      </c>
      <c r="F193" s="97"/>
      <c r="G193" s="296">
        <f>+CA37-E193</f>
        <v>80723777</v>
      </c>
      <c r="H193" s="295"/>
      <c r="I193" s="295"/>
      <c r="J193" s="295"/>
      <c r="K193" s="295"/>
      <c r="L193" s="295"/>
      <c r="M193" s="114"/>
      <c r="N193" s="295"/>
      <c r="O193" s="295"/>
      <c r="P193" s="295"/>
      <c r="Q193" s="295"/>
      <c r="R193" s="295"/>
      <c r="S193" s="295"/>
      <c r="T193" s="295"/>
      <c r="U193" s="295"/>
      <c r="V193" s="295"/>
      <c r="W193" s="295"/>
      <c r="X193" s="297"/>
      <c r="Y193" s="114"/>
      <c r="Z193" s="298"/>
      <c r="AA193" s="299"/>
      <c r="AB193" s="299"/>
      <c r="AC193" s="300">
        <f>+E193+G193</f>
        <v>299517834</v>
      </c>
      <c r="AD193" s="301">
        <f>+BZ37</f>
        <v>7.9340971031260032E-2</v>
      </c>
    </row>
    <row r="194" spans="4:30" x14ac:dyDescent="0.3">
      <c r="D194" s="295" t="s">
        <v>127</v>
      </c>
      <c r="E194" s="296">
        <f>+'[3]P. ACCIÓN CONSOLIDADO'!$BX$78</f>
        <v>243461298</v>
      </c>
      <c r="F194" s="97"/>
      <c r="G194" s="296">
        <f>+CA78-E194</f>
        <v>214732196</v>
      </c>
      <c r="H194" s="295"/>
      <c r="I194" s="295"/>
      <c r="J194" s="295"/>
      <c r="K194" s="295"/>
      <c r="L194" s="295"/>
      <c r="M194" s="114"/>
      <c r="N194" s="295"/>
      <c r="O194" s="295"/>
      <c r="P194" s="295"/>
      <c r="Q194" s="295"/>
      <c r="R194" s="295"/>
      <c r="S194" s="295"/>
      <c r="T194" s="295"/>
      <c r="U194" s="295"/>
      <c r="V194" s="295"/>
      <c r="W194" s="295"/>
      <c r="X194" s="297"/>
      <c r="Y194" s="114"/>
      <c r="Z194" s="298"/>
      <c r="AA194" s="299"/>
      <c r="AB194" s="299"/>
      <c r="AC194" s="300">
        <f>+E194+G194</f>
        <v>458193494</v>
      </c>
      <c r="AD194" s="301">
        <f>+BZ78</f>
        <v>5.8486312162745212E-2</v>
      </c>
    </row>
    <row r="195" spans="4:30" x14ac:dyDescent="0.3">
      <c r="D195" s="295" t="s">
        <v>414</v>
      </c>
      <c r="E195" s="296">
        <f>+'[3]P. ACCIÓN CONSOLIDADO'!$BX$101</f>
        <v>576971524</v>
      </c>
      <c r="F195" s="97"/>
      <c r="G195" s="296">
        <f>+CA102-E195</f>
        <v>96209853</v>
      </c>
      <c r="H195" s="295"/>
      <c r="I195" s="295"/>
      <c r="J195" s="295"/>
      <c r="K195" s="295"/>
      <c r="L195" s="295"/>
      <c r="M195" s="114"/>
      <c r="N195" s="295"/>
      <c r="O195" s="295"/>
      <c r="P195" s="295"/>
      <c r="Q195" s="295"/>
      <c r="R195" s="295"/>
      <c r="S195" s="295"/>
      <c r="T195" s="295"/>
      <c r="U195" s="295"/>
      <c r="V195" s="295"/>
      <c r="W195" s="295"/>
      <c r="X195" s="297"/>
      <c r="Y195" s="114"/>
      <c r="Z195" s="298"/>
      <c r="AA195" s="299"/>
      <c r="AB195" s="299"/>
      <c r="AC195" s="300">
        <f>+E195+G195</f>
        <v>673181377</v>
      </c>
      <c r="AD195" s="301">
        <f>+BZ102</f>
        <v>0.16800871738792916</v>
      </c>
    </row>
    <row r="196" spans="4:30" x14ac:dyDescent="0.3">
      <c r="D196" s="295" t="s">
        <v>415</v>
      </c>
      <c r="E196" s="296">
        <f>+'[3]P. ACCIÓN CONSOLIDADO'!$BX$117</f>
        <v>317366673</v>
      </c>
      <c r="F196" s="97"/>
      <c r="G196" s="296">
        <f>+CA118-E196</f>
        <v>356513179</v>
      </c>
      <c r="H196" s="295"/>
      <c r="I196" s="295"/>
      <c r="J196" s="295"/>
      <c r="K196" s="295"/>
      <c r="L196" s="295"/>
      <c r="M196" s="114"/>
      <c r="N196" s="295"/>
      <c r="O196" s="295"/>
      <c r="P196" s="295"/>
      <c r="Q196" s="295"/>
      <c r="R196" s="295"/>
      <c r="S196" s="295"/>
      <c r="T196" s="295"/>
      <c r="U196" s="295"/>
      <c r="V196" s="295"/>
      <c r="W196" s="295"/>
      <c r="X196" s="297"/>
      <c r="Y196" s="114"/>
      <c r="Z196" s="298"/>
      <c r="AA196" s="299"/>
      <c r="AB196" s="299"/>
      <c r="AC196" s="300">
        <f>+E196+G196</f>
        <v>673879852</v>
      </c>
      <c r="AD196" s="301">
        <f>+BZ118</f>
        <v>0.24708954382311288</v>
      </c>
    </row>
    <row r="197" spans="4:30" x14ac:dyDescent="0.3">
      <c r="D197" s="295" t="s">
        <v>330</v>
      </c>
      <c r="E197" s="296">
        <f>+'[3]P. ACCIÓN CONSOLIDADO'!$BX$135</f>
        <v>507968122</v>
      </c>
      <c r="F197" s="97"/>
      <c r="G197" s="296">
        <f>+CA137-E197</f>
        <v>56316530</v>
      </c>
      <c r="H197" s="295"/>
      <c r="I197" s="295"/>
      <c r="J197" s="295"/>
      <c r="K197" s="295"/>
      <c r="L197" s="295"/>
      <c r="M197" s="114"/>
      <c r="N197" s="295"/>
      <c r="O197" s="295"/>
      <c r="P197" s="295"/>
      <c r="Q197" s="295"/>
      <c r="R197" s="295"/>
      <c r="S197" s="295"/>
      <c r="T197" s="295"/>
      <c r="U197" s="295"/>
      <c r="V197" s="295"/>
      <c r="W197" s="295"/>
      <c r="X197" s="297"/>
      <c r="Y197" s="114"/>
      <c r="Z197" s="298"/>
      <c r="AA197" s="299"/>
      <c r="AB197" s="299"/>
      <c r="AC197" s="300">
        <f>+E197+G197</f>
        <v>564284652</v>
      </c>
      <c r="AD197" s="301">
        <f>+BZ137</f>
        <v>2.8135338903902886E-2</v>
      </c>
    </row>
    <row r="198" spans="4:30" ht="15" thickBot="1" x14ac:dyDescent="0.35">
      <c r="D198" s="302" t="s">
        <v>416</v>
      </c>
      <c r="E198" s="303">
        <f>E193+E194+E195+E196+E197</f>
        <v>1864561674</v>
      </c>
      <c r="F198" s="304"/>
      <c r="G198" s="303">
        <f>G193+G194+G195+G196+G197</f>
        <v>804495535</v>
      </c>
      <c r="H198" s="303">
        <f t="shared" ref="H198:AC198" si="165">SUM(H193:H197)</f>
        <v>0</v>
      </c>
      <c r="I198" s="303">
        <f t="shared" si="165"/>
        <v>0</v>
      </c>
      <c r="J198" s="303">
        <f t="shared" si="165"/>
        <v>0</v>
      </c>
      <c r="K198" s="303">
        <f t="shared" si="165"/>
        <v>0</v>
      </c>
      <c r="L198" s="303">
        <f t="shared" si="165"/>
        <v>0</v>
      </c>
      <c r="M198" s="303">
        <f t="shared" si="165"/>
        <v>0</v>
      </c>
      <c r="N198" s="303">
        <f t="shared" si="165"/>
        <v>0</v>
      </c>
      <c r="O198" s="303">
        <f t="shared" si="165"/>
        <v>0</v>
      </c>
      <c r="P198" s="303">
        <f t="shared" si="165"/>
        <v>0</v>
      </c>
      <c r="Q198" s="303">
        <f t="shared" si="165"/>
        <v>0</v>
      </c>
      <c r="R198" s="303">
        <f t="shared" si="165"/>
        <v>0</v>
      </c>
      <c r="S198" s="303">
        <f t="shared" si="165"/>
        <v>0</v>
      </c>
      <c r="T198" s="303">
        <f t="shared" si="165"/>
        <v>0</v>
      </c>
      <c r="U198" s="303">
        <f t="shared" si="165"/>
        <v>0</v>
      </c>
      <c r="V198" s="303">
        <f t="shared" si="165"/>
        <v>0</v>
      </c>
      <c r="W198" s="303">
        <f t="shared" si="165"/>
        <v>0</v>
      </c>
      <c r="X198" s="303">
        <f t="shared" si="165"/>
        <v>0</v>
      </c>
      <c r="Y198" s="303">
        <f t="shared" si="165"/>
        <v>0</v>
      </c>
      <c r="Z198" s="303">
        <f t="shared" si="165"/>
        <v>0</v>
      </c>
      <c r="AA198" s="303">
        <f t="shared" si="165"/>
        <v>0</v>
      </c>
      <c r="AB198" s="303">
        <f t="shared" si="165"/>
        <v>0</v>
      </c>
      <c r="AC198" s="303">
        <f t="shared" si="165"/>
        <v>2669057209</v>
      </c>
      <c r="AD198" s="305">
        <f>+BZ139</f>
        <v>6.9507698451896915E-2</v>
      </c>
    </row>
    <row r="199" spans="4:30" ht="15" thickTop="1" x14ac:dyDescent="0.3"/>
    <row r="200" spans="4:30" x14ac:dyDescent="0.3">
      <c r="E200" s="134"/>
    </row>
  </sheetData>
  <mergeCells count="97">
    <mergeCell ref="K1:K3"/>
    <mergeCell ref="D191:AD191"/>
    <mergeCell ref="C1:F1"/>
    <mergeCell ref="G1:G3"/>
    <mergeCell ref="H1:H3"/>
    <mergeCell ref="I1:I3"/>
    <mergeCell ref="J1:J3"/>
    <mergeCell ref="W1:W3"/>
    <mergeCell ref="L1:L3"/>
    <mergeCell ref="M1:M3"/>
    <mergeCell ref="N1:N3"/>
    <mergeCell ref="O1:O3"/>
    <mergeCell ref="P1:P3"/>
    <mergeCell ref="Q1:Q3"/>
    <mergeCell ref="R1:R3"/>
    <mergeCell ref="S1:S3"/>
    <mergeCell ref="T1:T3"/>
    <mergeCell ref="U1:U3"/>
    <mergeCell ref="V1:V3"/>
    <mergeCell ref="AN1:AO2"/>
    <mergeCell ref="X1:X3"/>
    <mergeCell ref="Y1:Y3"/>
    <mergeCell ref="Z1:Z3"/>
    <mergeCell ref="AA1:AA3"/>
    <mergeCell ref="AB1:AB3"/>
    <mergeCell ref="AC1:AC3"/>
    <mergeCell ref="AD1:AE2"/>
    <mergeCell ref="AF1:AG2"/>
    <mergeCell ref="AH1:AI2"/>
    <mergeCell ref="AJ1:AK2"/>
    <mergeCell ref="AL1:AM2"/>
    <mergeCell ref="CX1:CY2"/>
    <mergeCell ref="CZ1:DA2"/>
    <mergeCell ref="DB1:DC2"/>
    <mergeCell ref="DD1:DE2"/>
    <mergeCell ref="AP1:AQ2"/>
    <mergeCell ref="AR1:AS2"/>
    <mergeCell ref="AT1:AU2"/>
    <mergeCell ref="AV1:AW2"/>
    <mergeCell ref="AX1:AY2"/>
    <mergeCell ref="AZ1:BA2"/>
    <mergeCell ref="DR1:DS2"/>
    <mergeCell ref="DT1:DU2"/>
    <mergeCell ref="A2:A3"/>
    <mergeCell ref="B2:B3"/>
    <mergeCell ref="C2:C3"/>
    <mergeCell ref="D2:D3"/>
    <mergeCell ref="E2:E3"/>
    <mergeCell ref="F2:F3"/>
    <mergeCell ref="DF1:DG2"/>
    <mergeCell ref="DH1:DI2"/>
    <mergeCell ref="DJ1:DK2"/>
    <mergeCell ref="DL1:DM2"/>
    <mergeCell ref="DN1:DO2"/>
    <mergeCell ref="DP1:DQ2"/>
    <mergeCell ref="BB1:BC2"/>
    <mergeCell ref="BZ1:CC2"/>
    <mergeCell ref="A57:A70"/>
    <mergeCell ref="B57:B60"/>
    <mergeCell ref="B61:B69"/>
    <mergeCell ref="B4:B9"/>
    <mergeCell ref="B10:B13"/>
    <mergeCell ref="B14:B18"/>
    <mergeCell ref="B19:B23"/>
    <mergeCell ref="B24:B28"/>
    <mergeCell ref="B29:B30"/>
    <mergeCell ref="B31:B32"/>
    <mergeCell ref="B33:B36"/>
    <mergeCell ref="B37:E37"/>
    <mergeCell ref="B38:B41"/>
    <mergeCell ref="B42:B48"/>
    <mergeCell ref="A103:A114"/>
    <mergeCell ref="B103:B105"/>
    <mergeCell ref="B109:B110"/>
    <mergeCell ref="B71:B72"/>
    <mergeCell ref="A73:A77"/>
    <mergeCell ref="B73:B74"/>
    <mergeCell ref="B78:E78"/>
    <mergeCell ref="A79:A90"/>
    <mergeCell ref="B79:B81"/>
    <mergeCell ref="B85:B92"/>
    <mergeCell ref="A94:A97"/>
    <mergeCell ref="B94:B95"/>
    <mergeCell ref="A98:A101"/>
    <mergeCell ref="B100:B101"/>
    <mergeCell ref="B102:F102"/>
    <mergeCell ref="A119:A127"/>
    <mergeCell ref="B120:B121"/>
    <mergeCell ref="B122:B127"/>
    <mergeCell ref="A128:A136"/>
    <mergeCell ref="B128:B134"/>
    <mergeCell ref="B135:B136"/>
    <mergeCell ref="B137:D137"/>
    <mergeCell ref="C139:E139"/>
    <mergeCell ref="C148:D148"/>
    <mergeCell ref="B118:E118"/>
    <mergeCell ref="B115:B117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ACCIÓN A FEBRERO 2019</vt:lpstr>
      <vt:lpstr>P. ACCIÓN A FEBRERO 2019 (2)</vt:lpstr>
      <vt:lpstr>P. ACCIÓN A CONSOLIDADO</vt:lpstr>
      <vt:lpstr>'P. ACCIÓN A CONSOLIDADO'!Títulos_a_imprimir</vt:lpstr>
      <vt:lpstr>'P. ACCIÓN A FEBRERO 2019'!Títulos_a_imprimir</vt:lpstr>
      <vt:lpstr>'P. ACCIÓN A FEBRERO 2019 (2)'!Títulos_a_imprimir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2019-03-12T23:18:27Z</dcterms:created>
  <dcterms:modified xsi:type="dcterms:W3CDTF">2019-03-13T16:54:13Z</dcterms:modified>
</cp:coreProperties>
</file>